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moesc-my.sharepoint.com/personal/smith_jim_moesc_net/Documents/Sponsor 2023-2024/5-Year Forecast/"/>
    </mc:Choice>
  </mc:AlternateContent>
  <xr:revisionPtr revIDLastSave="0" documentId="8_{2CEFC613-C9E0-46F9-9092-64C8FAA389C4}"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8" i="1" l="1"/>
  <c r="I13" i="1"/>
  <c r="H13" i="1"/>
  <c r="G13" i="1"/>
  <c r="F13" i="1"/>
  <c r="H79" i="1"/>
  <c r="G79" i="1"/>
  <c r="G77" i="1"/>
  <c r="H77" i="1" s="1"/>
  <c r="F79" i="1"/>
  <c r="F78" i="1"/>
  <c r="G78" i="1" s="1"/>
  <c r="H78" i="1" s="1"/>
  <c r="F77" i="1"/>
  <c r="E100" i="1" l="1"/>
  <c r="E99" i="1"/>
  <c r="E98" i="1"/>
  <c r="E97" i="1"/>
  <c r="E96" i="1"/>
  <c r="E95" i="1"/>
  <c r="E94" i="1"/>
  <c r="E93" i="1"/>
  <c r="E92" i="1"/>
  <c r="E90" i="1"/>
  <c r="E89" i="1"/>
  <c r="E88" i="1"/>
  <c r="E87" i="1"/>
  <c r="E86" i="1"/>
  <c r="E85" i="1"/>
  <c r="E84" i="1"/>
  <c r="E83" i="1"/>
  <c r="B80" i="1"/>
  <c r="C80" i="1"/>
  <c r="C112" i="1" l="1"/>
  <c r="B112" i="1"/>
  <c r="C110" i="1"/>
  <c r="C109" i="1"/>
  <c r="C108" i="1"/>
  <c r="C79" i="1" l="1"/>
  <c r="C98" i="1"/>
  <c r="C97" i="1"/>
  <c r="C101" i="1" s="1"/>
  <c r="C85" i="1"/>
  <c r="B102" i="1"/>
  <c r="B101" i="1"/>
  <c r="B98" i="1"/>
  <c r="E54" i="1"/>
  <c r="B54" i="1"/>
  <c r="C54" i="1"/>
  <c r="D54" i="1"/>
  <c r="D46" i="1"/>
  <c r="C36" i="1"/>
  <c r="C16" i="1"/>
  <c r="C13" i="1"/>
  <c r="C17" i="1" s="1"/>
  <c r="B36" i="1"/>
  <c r="B17" i="1"/>
  <c r="B19" i="1"/>
  <c r="B38" i="1"/>
  <c r="B41" i="1"/>
  <c r="F23" i="1"/>
  <c r="G23" i="1" s="1"/>
  <c r="H23" i="1" s="1"/>
  <c r="I23" i="1" s="1"/>
  <c r="C111" i="1" l="1"/>
  <c r="C102" i="1"/>
  <c r="B58" i="1"/>
  <c r="D101" i="1"/>
  <c r="C41" i="1" l="1"/>
  <c r="C19" i="1"/>
  <c r="F98" i="1"/>
  <c r="G98" i="1" s="1"/>
  <c r="H98" i="1" s="1"/>
  <c r="I98" i="1" s="1"/>
  <c r="F22" i="1"/>
  <c r="G22" i="1" s="1"/>
  <c r="H22" i="1" s="1"/>
  <c r="I22" i="1" s="1"/>
  <c r="G44" i="1"/>
  <c r="B62" i="1" l="1"/>
  <c r="C60" i="1" s="1"/>
  <c r="C58" i="1"/>
  <c r="C38" i="1"/>
  <c r="C62" i="1" l="1"/>
  <c r="D60" i="1" s="1"/>
  <c r="F100" i="1"/>
  <c r="H99" i="1"/>
  <c r="I99" i="1" s="1"/>
  <c r="F97" i="1"/>
  <c r="F96" i="1"/>
  <c r="F95" i="1"/>
  <c r="G95" i="1" s="1"/>
  <c r="H95" i="1" s="1"/>
  <c r="I95" i="1" s="1"/>
  <c r="F93" i="1"/>
  <c r="F92" i="1"/>
  <c r="F90" i="1"/>
  <c r="F89" i="1"/>
  <c r="F87" i="1"/>
  <c r="F86" i="1"/>
  <c r="F85" i="1"/>
  <c r="F84" i="1"/>
  <c r="E101" i="1"/>
  <c r="D102" i="1" l="1"/>
  <c r="E36" i="1"/>
  <c r="E127" i="1" l="1"/>
  <c r="D109" i="1"/>
  <c r="D108" i="1"/>
  <c r="D106" i="1"/>
  <c r="D80" i="1"/>
  <c r="D17" i="1"/>
  <c r="D19" i="1"/>
  <c r="D36" i="1" l="1"/>
  <c r="D41" i="1" l="1"/>
  <c r="D107" i="1" s="1"/>
  <c r="D58" i="1"/>
  <c r="D62" i="1" s="1"/>
  <c r="E60" i="1" s="1"/>
  <c r="D38" i="1"/>
  <c r="D112" i="1"/>
  <c r="I31" i="1"/>
  <c r="H31" i="1"/>
  <c r="I30" i="1"/>
  <c r="H30" i="1"/>
  <c r="G30" i="1"/>
  <c r="C127" i="1" l="1"/>
  <c r="D127" i="1"/>
  <c r="F127" i="1"/>
  <c r="F46" i="1"/>
  <c r="G46" i="1" l="1"/>
  <c r="F54" i="1"/>
  <c r="G85" i="1"/>
  <c r="H85" i="1" s="1"/>
  <c r="I85" i="1" s="1"/>
  <c r="G92" i="1"/>
  <c r="H92" i="1" s="1"/>
  <c r="I92" i="1" s="1"/>
  <c r="G93" i="1"/>
  <c r="H93" i="1" s="1"/>
  <c r="I93" i="1" s="1"/>
  <c r="F83" i="1"/>
  <c r="G83" i="1" s="1"/>
  <c r="H83" i="1" s="1"/>
  <c r="I83" i="1" s="1"/>
  <c r="E19" i="1"/>
  <c r="H46" i="1" l="1"/>
  <c r="G54" i="1"/>
  <c r="F25" i="1"/>
  <c r="I80" i="1"/>
  <c r="H80" i="1"/>
  <c r="G80" i="1"/>
  <c r="F80" i="1"/>
  <c r="F28" i="1"/>
  <c r="G28" i="1" s="1"/>
  <c r="H28" i="1" s="1"/>
  <c r="I28" i="1" s="1"/>
  <c r="F26" i="1"/>
  <c r="G26" i="1" s="1"/>
  <c r="H26" i="1" s="1"/>
  <c r="I26" i="1" s="1"/>
  <c r="G84" i="1"/>
  <c r="H84" i="1" s="1"/>
  <c r="I84" i="1" s="1"/>
  <c r="G97" i="1"/>
  <c r="H97" i="1" s="1"/>
  <c r="I97" i="1" s="1"/>
  <c r="I46" i="1" l="1"/>
  <c r="I54" i="1" s="1"/>
  <c r="H54" i="1"/>
  <c r="G25" i="1"/>
  <c r="E80" i="1"/>
  <c r="H25" i="1" l="1"/>
  <c r="I25" i="1" l="1"/>
  <c r="D111" i="1" l="1"/>
  <c r="F19" i="1"/>
  <c r="E102" i="1"/>
  <c r="C11" i="1"/>
  <c r="D11" i="1" s="1"/>
  <c r="D75" i="1" l="1"/>
  <c r="E11" i="1"/>
  <c r="G19" i="1"/>
  <c r="E75" i="1"/>
  <c r="C75" i="1"/>
  <c r="B75" i="1"/>
  <c r="H19" i="1" l="1"/>
  <c r="F11" i="1"/>
  <c r="G11" i="1" s="1"/>
  <c r="I19" i="1" l="1"/>
  <c r="F75" i="1"/>
  <c r="F24" i="1" s="1"/>
  <c r="G24" i="1" s="1"/>
  <c r="H11" i="1"/>
  <c r="G75" i="1"/>
  <c r="I109" i="1"/>
  <c r="H109" i="1"/>
  <c r="G109" i="1"/>
  <c r="F109" i="1"/>
  <c r="E109" i="1"/>
  <c r="I108" i="1"/>
  <c r="H108" i="1"/>
  <c r="G108" i="1"/>
  <c r="F108" i="1"/>
  <c r="E108" i="1"/>
  <c r="I106" i="1"/>
  <c r="H106" i="1"/>
  <c r="G106" i="1"/>
  <c r="E38" i="1"/>
  <c r="P20" i="1"/>
  <c r="Q20" i="1" s="1"/>
  <c r="O21" i="1" s="1"/>
  <c r="Q21" i="1" s="1"/>
  <c r="O22" i="1" s="1"/>
  <c r="Q22" i="1" s="1"/>
  <c r="O23" i="1" s="1"/>
  <c r="Q23" i="1" s="1"/>
  <c r="I17" i="1"/>
  <c r="I58" i="1" s="1"/>
  <c r="H17" i="1"/>
  <c r="H58" i="1" s="1"/>
  <c r="G17" i="1"/>
  <c r="G58" i="1" s="1"/>
  <c r="F17" i="1"/>
  <c r="F58" i="1" s="1"/>
  <c r="E17" i="1"/>
  <c r="Q15" i="1"/>
  <c r="Q14" i="1"/>
  <c r="Q12" i="1"/>
  <c r="Q11" i="1"/>
  <c r="F36" i="1" l="1"/>
  <c r="F38" i="1" s="1"/>
  <c r="F101" i="1"/>
  <c r="F102" i="1" s="1"/>
  <c r="D110" i="1"/>
  <c r="G127" i="1"/>
  <c r="I11" i="1"/>
  <c r="I75" i="1" s="1"/>
  <c r="H75" i="1"/>
  <c r="H24" i="1" s="1"/>
  <c r="I24" i="1" s="1"/>
  <c r="F110" i="1"/>
  <c r="E110" i="1"/>
  <c r="I110" i="1"/>
  <c r="H111" i="1"/>
  <c r="G110" i="1"/>
  <c r="E111" i="1"/>
  <c r="I111" i="1"/>
  <c r="H110" i="1"/>
  <c r="F111" i="1"/>
  <c r="G111" i="1"/>
  <c r="E41" i="1"/>
  <c r="G36" i="1" l="1"/>
  <c r="G101" i="1"/>
  <c r="G102" i="1" s="1"/>
  <c r="F41" i="1"/>
  <c r="E107" i="1"/>
  <c r="F107" i="1" l="1"/>
  <c r="H36" i="1"/>
  <c r="H101" i="1"/>
  <c r="H102" i="1" s="1"/>
  <c r="G38" i="1"/>
  <c r="G41" i="1"/>
  <c r="I36" i="1" l="1"/>
  <c r="I101" i="1"/>
  <c r="I102" i="1" s="1"/>
  <c r="H38" i="1"/>
  <c r="H41" i="1"/>
  <c r="G107" i="1"/>
  <c r="H107" i="1" l="1"/>
  <c r="I38" i="1"/>
  <c r="I41" i="1"/>
  <c r="I107" i="1" l="1"/>
  <c r="E112" i="1"/>
  <c r="E62" i="1"/>
  <c r="F60" i="1" s="1"/>
  <c r="F112" i="1" l="1"/>
  <c r="F62" i="1"/>
  <c r="G60" i="1" s="1"/>
  <c r="G112" i="1" l="1"/>
  <c r="G62" i="1"/>
  <c r="H60" i="1" s="1"/>
  <c r="H112" i="1" l="1"/>
  <c r="H62" i="1"/>
  <c r="I60" i="1" s="1"/>
  <c r="I112" i="1" l="1"/>
  <c r="I62" i="1"/>
</calcChain>
</file>

<file path=xl/sharedStrings.xml><?xml version="1.0" encoding="utf-8"?>
<sst xmlns="http://schemas.openxmlformats.org/spreadsheetml/2006/main" count="137" uniqueCount="118">
  <si>
    <t>County:</t>
  </si>
  <si>
    <t>Statement of Receipt, Disbursements, and Changes in Fund Cash Balances</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</si>
  <si>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</si>
  <si>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</si>
  <si>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</si>
  <si>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</si>
  <si>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</si>
  <si>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</si>
  <si>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</si>
  <si>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</si>
  <si>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</si>
  <si>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</si>
  <si>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</si>
  <si>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</si>
  <si>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</si>
  <si>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</si>
  <si>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</si>
  <si>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</si>
  <si>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</si>
  <si>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</si>
  <si>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</si>
  <si>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</si>
  <si>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</si>
  <si>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</si>
  <si>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</si>
  <si>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</si>
  <si>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</si>
  <si>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</si>
  <si>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</si>
  <si>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</si>
  <si>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</si>
  <si>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</si>
  <si>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</si>
  <si>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</si>
  <si>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</si>
  <si>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</si>
  <si>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</si>
  <si>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</si>
  <si>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</si>
  <si>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</si>
  <si>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</si>
  <si>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</si>
  <si>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</si>
  <si>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</si>
  <si>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</si>
  <si>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</si>
  <si>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</si>
  <si>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</si>
  <si>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</si>
  <si>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</si>
  <si>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</si>
  <si>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</si>
  <si>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Audit Fees</t>
  </si>
  <si>
    <t>Contingency</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</si>
  <si>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</si>
  <si>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</si>
  <si>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</si>
  <si>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</si>
  <si>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</si>
  <si>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</si>
  <si>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</si>
  <si>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</si>
  <si>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</si>
  <si>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</si>
  <si>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</si>
  <si>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Assumptions Narrative Summary</t>
  </si>
  <si>
    <t>Salaries and Wages</t>
  </si>
  <si>
    <t>Employee Benefits</t>
  </si>
  <si>
    <t>Total Student FTE</t>
  </si>
  <si>
    <t>Special Education Services</t>
  </si>
  <si>
    <t>Food Services</t>
  </si>
  <si>
    <t>Description</t>
  </si>
  <si>
    <t>Principle Retirement</t>
  </si>
  <si>
    <t>Interest Expense</t>
  </si>
  <si>
    <t>Line of Credit</t>
  </si>
  <si>
    <t>Notes, Bonds</t>
  </si>
  <si>
    <t>Capital Leases</t>
  </si>
  <si>
    <t>Payables (Past Due 180+ days)</t>
  </si>
  <si>
    <t>School Name:</t>
  </si>
  <si>
    <t>IRN No.: 149047</t>
  </si>
  <si>
    <t>Type of School: E-School</t>
  </si>
  <si>
    <t>GOAL Digital Academy</t>
  </si>
  <si>
    <t>Richland</t>
  </si>
  <si>
    <t>Insurance - Property (recorded in Object 8xx - Other)</t>
  </si>
  <si>
    <t>Management Fee - N/A</t>
  </si>
  <si>
    <t>Foundation Payment per FTE</t>
  </si>
  <si>
    <t>Operating Expenditures per FTE</t>
  </si>
  <si>
    <t>Beginning
Year Balance</t>
  </si>
  <si>
    <t>Ending
Year Balance</t>
  </si>
  <si>
    <t>Debitor/
Creditor</t>
  </si>
  <si>
    <t>FTE Review</t>
  </si>
  <si>
    <t>Equip Leases</t>
  </si>
  <si>
    <t>Curriculum</t>
  </si>
  <si>
    <t>819 Other Debt - FTE "Clawback" FY17 - Actual</t>
  </si>
  <si>
    <t>819 Other Debt - FTE "Clawback" FY18 - Actual</t>
  </si>
  <si>
    <t>Days of Cash (ideally would be .17, or higher)</t>
  </si>
  <si>
    <t>819 Other Debt - FTE "Clawback" FY19 - Actual</t>
  </si>
  <si>
    <t>Technology Services - Curriculum, Connectivity, Copiers, etc.</t>
  </si>
  <si>
    <t xml:space="preserve">Sponsor Fee </t>
  </si>
  <si>
    <t>Other Facility Costs / Renovations / Custodial / Security</t>
  </si>
  <si>
    <t>819 Other Debt - FTE "Clawback" FY21 (10%)</t>
  </si>
  <si>
    <t>819 Other Debt - FTE "Clawback" FY22 (10%)</t>
  </si>
  <si>
    <t>819 Other Debt - FTE "Clawback" FY23 (10%)</t>
  </si>
  <si>
    <t>Contract Term: 6/30/2025</t>
  </si>
  <si>
    <t>819 Other Debt - FTE "Clawback" FY20 - Actual</t>
  </si>
  <si>
    <t>Student &amp; Staff Connectivity</t>
  </si>
  <si>
    <t>Add'l Debt</t>
  </si>
  <si>
    <t>Student FTE to Staff Ratio (not all full-time staff)</t>
  </si>
  <si>
    <r>
      <rPr>
        <b/>
        <i/>
        <sz val="9"/>
        <rFont val="Arial"/>
        <family val="2"/>
      </rPr>
      <t xml:space="preserve">AP Costs: </t>
    </r>
    <r>
      <rPr>
        <sz val="9"/>
        <rFont val="Arial"/>
        <family val="2"/>
      </rPr>
      <t>Cost projections include a 2% inflationary increase for each year.  AP variable costs are tied to enrollment. All purchased service costs are outlined in more detail. All the costs have been increase by either increases in enrollment, inflation, or a combination fo the two.  On the purchased service detail, "Other" includes postage, family engagement activities, continuing education and other contracted services that have not been itemized. Technology services includes ITC fees, curriculum leasing and software development. Connectivity was added to the list of expenditures for disclosure purposes.  Capital costs are comprised mainly of technology infrastructure equipment.</t>
    </r>
  </si>
  <si>
    <t>For the Fiscal Years Ended 2021 through 2023, Actual and</t>
  </si>
  <si>
    <t>the Fiscal Years Ending 2024 through 2028, Forecasted</t>
  </si>
  <si>
    <t>Fiscal Year 2024-2028 Projected Debt</t>
  </si>
  <si>
    <t>Utilities - Electric, Gas, Telephone, Trash, H2O &amp; Sewer</t>
  </si>
  <si>
    <t>Transportation - Student</t>
  </si>
  <si>
    <t>Other - Mileage, PD, Tuition Reimbursement, etc.</t>
  </si>
  <si>
    <r>
      <rPr>
        <b/>
        <i/>
        <sz val="9"/>
        <rFont val="Arial"/>
        <family val="2"/>
      </rPr>
      <t>Revenue</t>
    </r>
    <r>
      <rPr>
        <sz val="9"/>
        <rFont val="Arial"/>
        <family val="2"/>
      </rPr>
      <t>: FTE's are projected to remain "flat" in 2024 throughout this forecast. Miscellaneous revenues are assumed to reduce to FY22 levels beginning in FY25.  GDA will continue to make regular adjustments to FTEs that aligns with participation measures. It is assumed that their will be a 3-5% reduction in FTE funding as a means to "true-up" participation from the prior fiscal year.  "Other" receipts do not include JOGS or Tomorrow Center payments in fiscal years 2024-2028.</t>
    </r>
  </si>
  <si>
    <r>
      <rPr>
        <b/>
        <i/>
        <sz val="9"/>
        <rFont val="Arial"/>
        <family val="2"/>
      </rPr>
      <t>Staffing:</t>
    </r>
    <r>
      <rPr>
        <sz val="9"/>
        <rFont val="Arial"/>
        <family val="2"/>
      </rPr>
      <t xml:space="preserve">  Salaries are projected to increase by 2% each year of the Forecast. It will be GOAL's objective to balance the forecast through attrition where possible. Benefit costs are anticipated to increase 6% per year in FY's 25-28.</t>
    </r>
  </si>
  <si>
    <t>FY24 -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</si>
</sst>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b/>
      <sz val="11"/>
      <color theme="1"/>
      <name val="Calibri"/>
      <family val="2"/>
      <scheme val="minor"/>
    </font>
    <font>
      <b/>
      <sz val="11"/>
      <name val="Calibri"/>
      <family val="2"/>
      <scheme val="minor"/>
    </font>
    <font>
      <b/>
      <i/>
      <sz val="9"/>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239">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xf numFmtId="0" fontId="5" fillId="0" borderId="0" xfId="0" applyFont="1" applyAlignment="1">
      <alignment horizontal="right"/>
    </xf>
    <xf numFmtId="0" fontId="5" fillId="0" borderId="4" xfId="0" applyFont="1" applyBorder="1" applyAlignment="1">
      <alignment vertical="center"/>
    </xf>
    <xf numFmtId="0" fontId="6" fillId="0" borderId="0" xfId="0" applyFont="1"/>
    <xf numFmtId="0" fontId="6" fillId="0" borderId="5" xfId="0" applyFont="1" applyBorder="1"/>
    <xf numFmtId="0" fontId="7" fillId="0" borderId="0" xfId="0" applyFont="1"/>
    <xf numFmtId="0" fontId="8" fillId="0" borderId="4" xfId="0" applyFont="1" applyBorder="1"/>
    <xf numFmtId="0" fontId="8" fillId="0" borderId="0" xfId="0" applyFont="1"/>
    <xf numFmtId="0" fontId="6" fillId="0" borderId="0" xfId="0" applyFont="1" applyAlignment="1">
      <alignment horizontal="center"/>
    </xf>
    <xf numFmtId="0" fontId="5" fillId="0" borderId="5" xfId="0" applyFont="1" applyBorder="1" applyAlignment="1">
      <alignment horizontal="center"/>
    </xf>
    <xf numFmtId="0" fontId="4" fillId="0" borderId="4" xfId="0" applyFont="1" applyBorder="1"/>
    <xf numFmtId="0" fontId="5"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4" fillId="0" borderId="5" xfId="0" applyFont="1" applyBorder="1" applyAlignment="1">
      <alignment horizontal="center"/>
    </xf>
    <xf numFmtId="0" fontId="9" fillId="0" borderId="4" xfId="0" applyFont="1" applyBorder="1"/>
    <xf numFmtId="37" fontId="4" fillId="0" borderId="0" xfId="0" applyNumberFormat="1" applyFont="1"/>
    <xf numFmtId="0" fontId="5" fillId="0" borderId="4" xfId="0" applyFont="1" applyBorder="1"/>
    <xf numFmtId="37" fontId="4" fillId="0" borderId="0" xfId="1" applyNumberFormat="1" applyFont="1" applyBorder="1" applyAlignment="1">
      <alignment horizontal="center"/>
    </xf>
    <xf numFmtId="42" fontId="4" fillId="2" borderId="0" xfId="0" applyNumberFormat="1" applyFont="1" applyFill="1"/>
    <xf numFmtId="42" fontId="4" fillId="0" borderId="0" xfId="0" applyNumberFormat="1" applyFont="1"/>
    <xf numFmtId="42" fontId="4" fillId="0" borderId="0" xfId="3" applyNumberFormat="1" applyFont="1" applyFill="1" applyBorder="1" applyAlignment="1">
      <alignment horizontal="center"/>
    </xf>
    <xf numFmtId="37" fontId="4" fillId="0" borderId="0" xfId="3" applyNumberFormat="1" applyFont="1" applyFill="1" applyBorder="1" applyAlignment="1">
      <alignment horizontal="center"/>
    </xf>
    <xf numFmtId="5" fontId="4" fillId="0" borderId="0" xfId="0" applyNumberFormat="1" applyFont="1"/>
    <xf numFmtId="0" fontId="10" fillId="0" borderId="0" xfId="0" applyFont="1"/>
    <xf numFmtId="2" fontId="4" fillId="0" borderId="0" xfId="0" applyNumberFormat="1" applyFont="1" applyAlignment="1">
      <alignment horizontal="right" indent="1"/>
    </xf>
    <xf numFmtId="0" fontId="4" fillId="0" borderId="0" xfId="0" applyFont="1" applyAlignment="1">
      <alignment horizontal="right" indent="1"/>
    </xf>
    <xf numFmtId="0" fontId="4" fillId="0" borderId="5" xfId="0" applyFont="1" applyBorder="1" applyAlignment="1">
      <alignment horizontal="right" indent="1"/>
    </xf>
    <xf numFmtId="0" fontId="11" fillId="0" borderId="4" xfId="0" applyFont="1" applyBorder="1"/>
    <xf numFmtId="0" fontId="4" fillId="2" borderId="4" xfId="0" applyFont="1" applyFill="1" applyBorder="1" applyAlignment="1">
      <alignment horizontal="right"/>
    </xf>
    <xf numFmtId="0" fontId="4" fillId="0" borderId="0" xfId="0" applyFont="1" applyAlignment="1">
      <alignment horizontal="right"/>
    </xf>
    <xf numFmtId="0" fontId="4" fillId="0" borderId="5" xfId="0" applyFont="1" applyBorder="1" applyAlignment="1">
      <alignment horizontal="right"/>
    </xf>
    <xf numFmtId="0" fontId="9" fillId="0" borderId="4" xfId="4" applyFont="1" applyBorder="1"/>
    <xf numFmtId="0" fontId="4" fillId="2" borderId="4" xfId="0" applyFont="1" applyFill="1" applyBorder="1" applyAlignment="1">
      <alignment horizontal="right" indent="1"/>
    </xf>
    <xf numFmtId="0" fontId="4" fillId="0" borderId="9" xfId="0" applyFont="1" applyBorder="1"/>
    <xf numFmtId="0" fontId="4" fillId="0" borderId="0" xfId="0" applyFont="1" applyAlignment="1">
      <alignment horizontal="center"/>
    </xf>
    <xf numFmtId="0" fontId="9" fillId="0" borderId="0" xfId="0" applyFont="1"/>
    <xf numFmtId="0" fontId="6" fillId="0" borderId="0" xfId="0" applyFont="1" applyAlignment="1">
      <alignment horizontal="right"/>
    </xf>
    <xf numFmtId="42" fontId="4" fillId="2" borderId="10" xfId="0" applyNumberFormat="1" applyFont="1" applyFill="1" applyBorder="1" applyAlignment="1" applyProtection="1">
      <alignment horizontal="right"/>
      <protection locked="0"/>
    </xf>
    <xf numFmtId="42" fontId="4" fillId="0" borderId="10" xfId="0" applyNumberFormat="1" applyFont="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0" borderId="10" xfId="0" applyNumberFormat="1" applyFont="1" applyBorder="1" applyAlignment="1" applyProtection="1">
      <alignment horizontal="right"/>
      <protection locked="0"/>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2" borderId="10" xfId="1" applyNumberFormat="1" applyFont="1" applyFill="1" applyBorder="1" applyAlignment="1">
      <alignment horizontal="right"/>
    </xf>
    <xf numFmtId="42" fontId="4" fillId="0" borderId="10" xfId="1" applyNumberFormat="1" applyFont="1" applyBorder="1" applyAlignment="1">
      <alignment horizontal="right"/>
    </xf>
    <xf numFmtId="42" fontId="4" fillId="0" borderId="10" xfId="1" applyNumberFormat="1" applyFont="1" applyFill="1" applyBorder="1" applyAlignment="1">
      <alignment horizontal="right"/>
    </xf>
    <xf numFmtId="42" fontId="4" fillId="2" borderId="10" xfId="0" applyNumberFormat="1" applyFont="1" applyFill="1" applyBorder="1"/>
    <xf numFmtId="42" fontId="4" fillId="0" borderId="10" xfId="0" applyNumberFormat="1" applyFont="1" applyBorder="1"/>
    <xf numFmtId="0" fontId="4" fillId="2" borderId="4" xfId="0" applyFont="1" applyFill="1" applyBorder="1"/>
    <xf numFmtId="2" fontId="4" fillId="0" borderId="10" xfId="0" applyNumberFormat="1" applyFont="1" applyBorder="1" applyAlignment="1">
      <alignment horizontal="right" indent="1"/>
    </xf>
    <xf numFmtId="10" fontId="4" fillId="0" borderId="10" xfId="0" applyNumberFormat="1" applyFont="1" applyBorder="1" applyAlignment="1">
      <alignment horizontal="right" indent="1"/>
    </xf>
    <xf numFmtId="0" fontId="12" fillId="0" borderId="4" xfId="0" applyFont="1" applyBorder="1"/>
    <xf numFmtId="42" fontId="4" fillId="2" borderId="12" xfId="0" applyNumberFormat="1" applyFont="1" applyFill="1" applyBorder="1" applyAlignment="1" applyProtection="1">
      <alignment horizontal="right"/>
      <protection locked="0"/>
    </xf>
    <xf numFmtId="41" fontId="4" fillId="2" borderId="12" xfId="0" applyNumberFormat="1" applyFont="1" applyFill="1" applyBorder="1" applyAlignment="1" applyProtection="1">
      <alignment horizontal="right"/>
      <protection locked="0"/>
    </xf>
    <xf numFmtId="41" fontId="4" fillId="2" borderId="13" xfId="0" applyNumberFormat="1" applyFont="1" applyFill="1" applyBorder="1" applyAlignment="1" applyProtection="1">
      <alignment horizontal="right"/>
      <protection locked="0"/>
    </xf>
    <xf numFmtId="42" fontId="4" fillId="2" borderId="12" xfId="0" applyNumberFormat="1" applyFont="1" applyFill="1" applyBorder="1" applyAlignment="1">
      <alignment horizontal="right"/>
    </xf>
    <xf numFmtId="42" fontId="4" fillId="2" borderId="12" xfId="0" applyNumberFormat="1" applyFont="1" applyFill="1" applyBorder="1"/>
    <xf numFmtId="42" fontId="4" fillId="0" borderId="13"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41" fontId="4" fillId="0" borderId="13" xfId="0" applyNumberFormat="1" applyFont="1" applyBorder="1" applyAlignment="1" applyProtection="1">
      <alignment horizontal="right"/>
      <protection locked="0"/>
    </xf>
    <xf numFmtId="42" fontId="4" fillId="0" borderId="12" xfId="0" applyNumberFormat="1" applyFont="1" applyBorder="1" applyAlignment="1">
      <alignment horizontal="right"/>
    </xf>
    <xf numFmtId="42" fontId="4" fillId="0" borderId="13" xfId="0" applyNumberFormat="1" applyFont="1" applyBorder="1" applyAlignment="1">
      <alignment horizontal="right"/>
    </xf>
    <xf numFmtId="42" fontId="4" fillId="0" borderId="12" xfId="1" applyNumberFormat="1" applyFont="1" applyBorder="1" applyAlignment="1">
      <alignment horizontal="right"/>
    </xf>
    <xf numFmtId="42" fontId="4" fillId="0" borderId="13" xfId="1" applyNumberFormat="1" applyFont="1" applyBorder="1" applyAlignment="1">
      <alignment horizontal="right"/>
    </xf>
    <xf numFmtId="42" fontId="4" fillId="0" borderId="12" xfId="1" applyNumberFormat="1" applyFont="1" applyFill="1" applyBorder="1" applyAlignment="1">
      <alignment horizontal="right"/>
    </xf>
    <xf numFmtId="42" fontId="4" fillId="0" borderId="13" xfId="1" applyNumberFormat="1" applyFont="1" applyFill="1" applyBorder="1" applyAlignment="1">
      <alignment horizontal="right"/>
    </xf>
    <xf numFmtId="42" fontId="4" fillId="0" borderId="12" xfId="0" applyNumberFormat="1" applyFont="1" applyBorder="1" applyAlignment="1" applyProtection="1">
      <alignment horizontal="right"/>
      <protection locked="0"/>
    </xf>
    <xf numFmtId="42" fontId="4" fillId="0" borderId="12" xfId="0" applyNumberFormat="1" applyFont="1" applyBorder="1"/>
    <xf numFmtId="42" fontId="4" fillId="0" borderId="13" xfId="0" applyNumberFormat="1" applyFont="1" applyBorder="1"/>
    <xf numFmtId="42" fontId="4" fillId="0" borderId="14" xfId="0" applyNumberFormat="1" applyFont="1" applyBorder="1"/>
    <xf numFmtId="42" fontId="4" fillId="0" borderId="15" xfId="0" applyNumberFormat="1" applyFont="1" applyBorder="1"/>
    <xf numFmtId="42" fontId="4" fillId="0" borderId="16" xfId="0" applyNumberFormat="1" applyFont="1" applyBorder="1"/>
    <xf numFmtId="42" fontId="4" fillId="2" borderId="17" xfId="0" applyNumberFormat="1" applyFont="1" applyFill="1" applyBorder="1"/>
    <xf numFmtId="42" fontId="4" fillId="0" borderId="18" xfId="0" applyNumberFormat="1" applyFont="1" applyBorder="1"/>
    <xf numFmtId="42" fontId="4" fillId="0" borderId="19" xfId="0" applyNumberFormat="1" applyFont="1" applyBorder="1"/>
    <xf numFmtId="2" fontId="4" fillId="2" borderId="12" xfId="0" applyNumberFormat="1" applyFont="1" applyFill="1" applyBorder="1" applyAlignment="1">
      <alignment horizontal="right" indent="1"/>
    </xf>
    <xf numFmtId="2" fontId="4" fillId="0" borderId="13" xfId="0" applyNumberFormat="1" applyFont="1" applyBorder="1" applyAlignment="1">
      <alignment horizontal="right" indent="1"/>
    </xf>
    <xf numFmtId="10" fontId="4" fillId="2" borderId="12" xfId="0" applyNumberFormat="1" applyFont="1" applyFill="1" applyBorder="1" applyAlignment="1">
      <alignment horizontal="right" indent="1"/>
    </xf>
    <xf numFmtId="10" fontId="4" fillId="0" borderId="13" xfId="0" applyNumberFormat="1" applyFont="1" applyBorder="1" applyAlignment="1">
      <alignment horizontal="right" indent="1"/>
    </xf>
    <xf numFmtId="2" fontId="4" fillId="0" borderId="15" xfId="0" applyNumberFormat="1" applyFont="1" applyBorder="1" applyAlignment="1">
      <alignment horizontal="right" indent="1"/>
    </xf>
    <xf numFmtId="2" fontId="4" fillId="0" borderId="16" xfId="0" applyNumberFormat="1" applyFont="1" applyBorder="1" applyAlignment="1">
      <alignment horizontal="right" indent="1"/>
    </xf>
    <xf numFmtId="0" fontId="0" fillId="0" borderId="12" xfId="0" applyBorder="1" applyAlignment="1">
      <alignment vertical="center" wrapText="1"/>
    </xf>
    <xf numFmtId="44" fontId="0" fillId="0" borderId="10" xfId="0" applyNumberFormat="1" applyBorder="1" applyAlignment="1">
      <alignment vertical="center" wrapText="1"/>
    </xf>
    <xf numFmtId="0" fontId="0" fillId="4" borderId="12" xfId="0" applyFill="1" applyBorder="1" applyAlignment="1">
      <alignment vertical="center" wrapText="1"/>
    </xf>
    <xf numFmtId="44" fontId="0" fillId="4" borderId="10" xfId="0" applyNumberFormat="1" applyFill="1" applyBorder="1" applyAlignment="1">
      <alignment vertical="center" wrapText="1"/>
    </xf>
    <xf numFmtId="0" fontId="0" fillId="0" borderId="20" xfId="0" applyBorder="1" applyAlignment="1">
      <alignment vertical="center" wrapText="1"/>
    </xf>
    <xf numFmtId="44" fontId="0" fillId="0" borderId="21" xfId="0" applyNumberFormat="1" applyBorder="1" applyAlignment="1">
      <alignment vertical="center" wrapText="1"/>
    </xf>
    <xf numFmtId="42" fontId="4" fillId="0" borderId="23" xfId="0" applyNumberFormat="1" applyFont="1" applyBorder="1" applyAlignment="1" applyProtection="1">
      <alignment horizontal="right"/>
      <protection locked="0"/>
    </xf>
    <xf numFmtId="43" fontId="4" fillId="0" borderId="10" xfId="5" applyFont="1" applyBorder="1" applyAlignment="1" applyProtection="1">
      <alignment horizontal="right" indent="1"/>
      <protection locked="0"/>
    </xf>
    <xf numFmtId="43" fontId="4" fillId="0" borderId="13" xfId="5" applyFont="1" applyBorder="1" applyAlignment="1" applyProtection="1">
      <alignment horizontal="right" indent="1"/>
      <protection locked="0"/>
    </xf>
    <xf numFmtId="43" fontId="4" fillId="2" borderId="12" xfId="5" applyFont="1" applyFill="1" applyBorder="1" applyAlignment="1" applyProtection="1">
      <alignment horizontal="right" indent="1"/>
      <protection locked="0"/>
    </xf>
    <xf numFmtId="164" fontId="4" fillId="2" borderId="12" xfId="5" applyNumberFormat="1" applyFont="1" applyFill="1" applyBorder="1" applyAlignment="1" applyProtection="1">
      <alignment horizontal="right"/>
      <protection locked="0"/>
    </xf>
    <xf numFmtId="164" fontId="4" fillId="2" borderId="13" xfId="5" applyNumberFormat="1" applyFont="1" applyFill="1" applyBorder="1" applyAlignment="1" applyProtection="1">
      <alignment horizontal="right"/>
      <protection locked="0"/>
    </xf>
    <xf numFmtId="164" fontId="4" fillId="0" borderId="10" xfId="5" applyNumberFormat="1" applyFont="1" applyBorder="1" applyAlignment="1" applyProtection="1">
      <alignment horizontal="right" indent="1"/>
      <protection locked="0"/>
    </xf>
    <xf numFmtId="164" fontId="4" fillId="0" borderId="13" xfId="5" applyNumberFormat="1" applyFont="1" applyBorder="1" applyAlignment="1" applyProtection="1">
      <alignment horizontal="right" indent="1"/>
      <protection locked="0"/>
    </xf>
    <xf numFmtId="164" fontId="4" fillId="2" borderId="12" xfId="5" applyNumberFormat="1" applyFont="1" applyFill="1" applyBorder="1" applyAlignment="1" applyProtection="1">
      <alignment horizontal="right" indent="1"/>
      <protection locked="0"/>
    </xf>
    <xf numFmtId="164" fontId="4" fillId="2" borderId="13" xfId="5" applyNumberFormat="1" applyFont="1" applyFill="1" applyBorder="1" applyAlignment="1" applyProtection="1">
      <alignment horizontal="right" indent="1"/>
      <protection locked="0"/>
    </xf>
    <xf numFmtId="42" fontId="4" fillId="2" borderId="17" xfId="0" applyNumberFormat="1" applyFont="1" applyFill="1" applyBorder="1" applyAlignment="1" applyProtection="1">
      <alignment horizontal="right"/>
      <protection locked="0"/>
    </xf>
    <xf numFmtId="42" fontId="4" fillId="2" borderId="19" xfId="0" applyNumberFormat="1" applyFont="1" applyFill="1" applyBorder="1" applyAlignment="1" applyProtection="1">
      <alignment horizontal="right"/>
      <protection locked="0"/>
    </xf>
    <xf numFmtId="165" fontId="4" fillId="0" borderId="18" xfId="1" applyNumberFormat="1" applyFont="1" applyBorder="1" applyAlignment="1" applyProtection="1">
      <alignment horizontal="right" indent="1"/>
      <protection locked="0"/>
    </xf>
    <xf numFmtId="165" fontId="4" fillId="0" borderId="19" xfId="1" applyNumberFormat="1" applyFont="1" applyBorder="1" applyAlignment="1" applyProtection="1">
      <alignment horizontal="right" indent="1"/>
      <protection locked="0"/>
    </xf>
    <xf numFmtId="43" fontId="4" fillId="2" borderId="14" xfId="5" applyFont="1" applyFill="1" applyBorder="1" applyAlignment="1" applyProtection="1">
      <alignment horizontal="right" indent="1"/>
      <protection locked="0"/>
    </xf>
    <xf numFmtId="43" fontId="4" fillId="0" borderId="15" xfId="5" applyFont="1" applyBorder="1" applyAlignment="1" applyProtection="1">
      <alignment horizontal="right" indent="1"/>
      <protection locked="0"/>
    </xf>
    <xf numFmtId="43" fontId="4" fillId="0" borderId="16" xfId="5" applyFont="1" applyBorder="1" applyAlignment="1" applyProtection="1">
      <alignment horizontal="right" indent="1"/>
      <protection locked="0"/>
    </xf>
    <xf numFmtId="42" fontId="4" fillId="0" borderId="22" xfId="0" applyNumberFormat="1" applyFont="1" applyBorder="1" applyAlignment="1" applyProtection="1">
      <alignment horizontal="right"/>
      <protection locked="0"/>
    </xf>
    <xf numFmtId="9" fontId="4" fillId="0" borderId="0" xfId="6" applyFont="1"/>
    <xf numFmtId="41" fontId="4" fillId="0" borderId="11" xfId="0" applyNumberFormat="1" applyFont="1" applyBorder="1" applyAlignment="1" applyProtection="1">
      <alignment horizontal="right"/>
      <protection locked="0"/>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4" fillId="0" borderId="19" xfId="0" applyFont="1" applyBorder="1" applyAlignment="1">
      <alignment horizontal="center" vertical="center" wrapText="1"/>
    </xf>
    <xf numFmtId="0" fontId="4" fillId="0" borderId="13" xfId="0" applyFont="1" applyBorder="1" applyAlignment="1">
      <alignment horizontal="center"/>
    </xf>
    <xf numFmtId="0" fontId="4" fillId="4" borderId="13" xfId="0" applyFont="1" applyFill="1" applyBorder="1" applyAlignment="1">
      <alignment horizontal="center"/>
    </xf>
    <xf numFmtId="0" fontId="0" fillId="0" borderId="29" xfId="0" applyBorder="1" applyAlignment="1">
      <alignment vertical="center" wrapText="1"/>
    </xf>
    <xf numFmtId="44" fontId="0" fillId="0" borderId="30" xfId="0" applyNumberFormat="1" applyBorder="1" applyAlignment="1">
      <alignment vertical="center" wrapText="1"/>
    </xf>
    <xf numFmtId="0" fontId="4" fillId="0" borderId="31" xfId="0" applyFont="1" applyBorder="1" applyAlignment="1">
      <alignment horizontal="center"/>
    </xf>
    <xf numFmtId="0" fontId="0" fillId="0" borderId="6" xfId="0" applyBorder="1" applyAlignment="1">
      <alignment vertical="center" wrapText="1"/>
    </xf>
    <xf numFmtId="44" fontId="0" fillId="0" borderId="7" xfId="0" applyNumberFormat="1" applyBorder="1" applyAlignment="1">
      <alignment vertical="center" wrapText="1"/>
    </xf>
    <xf numFmtId="0" fontId="4" fillId="0" borderId="8" xfId="0" applyFont="1" applyBorder="1" applyAlignment="1">
      <alignment horizontal="center"/>
    </xf>
    <xf numFmtId="42" fontId="4" fillId="2" borderId="32" xfId="0" applyNumberFormat="1" applyFont="1" applyFill="1" applyBorder="1" applyAlignment="1">
      <alignment horizontal="right"/>
    </xf>
    <xf numFmtId="41" fontId="4" fillId="0" borderId="25" xfId="0" applyNumberFormat="1" applyFont="1" applyBorder="1" applyAlignment="1" applyProtection="1">
      <alignment horizontal="right"/>
      <protection locked="0"/>
    </xf>
    <xf numFmtId="165" fontId="4" fillId="0" borderId="33" xfId="1" applyNumberFormat="1" applyFont="1" applyBorder="1" applyAlignment="1">
      <alignment horizontal="right"/>
    </xf>
    <xf numFmtId="165" fontId="4" fillId="0" borderId="34" xfId="1" applyNumberFormat="1" applyFont="1" applyBorder="1" applyAlignment="1">
      <alignment horizontal="right"/>
    </xf>
    <xf numFmtId="0" fontId="4" fillId="2" borderId="14" xfId="0" applyFont="1" applyFill="1" applyBorder="1" applyAlignment="1" applyProtection="1">
      <alignment horizontal="center"/>
      <protection locked="0"/>
    </xf>
    <xf numFmtId="0" fontId="4" fillId="2" borderId="15" xfId="0" applyFont="1" applyFill="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 fillId="0" borderId="34" xfId="0" applyFont="1" applyBorder="1" applyAlignment="1" applyProtection="1">
      <alignment horizontal="center"/>
      <protection locked="0"/>
    </xf>
    <xf numFmtId="2" fontId="4" fillId="2" borderId="22" xfId="0" applyNumberFormat="1" applyFont="1" applyFill="1" applyBorder="1" applyAlignment="1" applyProtection="1">
      <alignment horizontal="right" indent="1"/>
      <protection locked="0"/>
    </xf>
    <xf numFmtId="1" fontId="4" fillId="0" borderId="23" xfId="0" applyNumberFormat="1" applyFont="1" applyBorder="1" applyAlignment="1" applyProtection="1">
      <alignment horizontal="right" indent="1"/>
      <protection locked="0"/>
    </xf>
    <xf numFmtId="1" fontId="4" fillId="0" borderId="24" xfId="0" applyNumberFormat="1" applyFont="1" applyBorder="1" applyAlignment="1" applyProtection="1">
      <alignment horizontal="right" indent="1"/>
      <protection locked="0"/>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0" borderId="27" xfId="0" applyFont="1" applyBorder="1" applyAlignment="1">
      <alignment horizontal="center"/>
    </xf>
    <xf numFmtId="0" fontId="4" fillId="0" borderId="36" xfId="0" applyFont="1" applyBorder="1" applyAlignment="1">
      <alignment horizontal="center"/>
    </xf>
    <xf numFmtId="0" fontId="4" fillId="2" borderId="35" xfId="0" applyFont="1" applyFill="1" applyBorder="1" applyAlignment="1" applyProtection="1">
      <alignment horizontal="center"/>
      <protection locked="0"/>
    </xf>
    <xf numFmtId="0" fontId="4" fillId="2" borderId="33" xfId="0" applyFont="1" applyFill="1" applyBorder="1" applyAlignment="1" applyProtection="1">
      <alignment horizontal="center"/>
      <protection locked="0"/>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pplyProtection="1">
      <alignment horizontal="left" vertical="top" wrapText="1"/>
      <protection locked="0"/>
    </xf>
    <xf numFmtId="0" fontId="13" fillId="0" borderId="9"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44" fontId="4" fillId="2" borderId="17" xfId="0" applyNumberFormat="1" applyFont="1" applyFill="1" applyBorder="1" applyAlignment="1">
      <alignment horizontal="right"/>
    </xf>
    <xf numFmtId="44" fontId="4" fillId="2" borderId="18" xfId="0" applyNumberFormat="1" applyFont="1" applyFill="1" applyBorder="1" applyAlignment="1">
      <alignment horizontal="right"/>
    </xf>
    <xf numFmtId="44" fontId="4" fillId="0" borderId="17" xfId="0" applyNumberFormat="1" applyFont="1" applyBorder="1" applyAlignment="1">
      <alignment horizontal="right"/>
    </xf>
    <xf numFmtId="44" fontId="4" fillId="0" borderId="18" xfId="0" applyNumberFormat="1" applyFont="1" applyBorder="1" applyAlignment="1">
      <alignment horizontal="right"/>
    </xf>
    <xf numFmtId="44" fontId="4" fillId="0" borderId="19" xfId="0" applyNumberFormat="1" applyFont="1" applyBorder="1" applyAlignment="1">
      <alignment horizontal="right"/>
    </xf>
    <xf numFmtId="0" fontId="4" fillId="2" borderId="22" xfId="0" applyFont="1" applyFill="1" applyBorder="1" applyAlignment="1">
      <alignment horizontal="center"/>
    </xf>
    <xf numFmtId="0" fontId="4" fillId="2" borderId="40" xfId="0" applyFont="1" applyFill="1" applyBorder="1" applyAlignment="1">
      <alignment horizontal="center"/>
    </xf>
    <xf numFmtId="0" fontId="4" fillId="2" borderId="41" xfId="0" applyFont="1" applyFill="1" applyBorder="1" applyAlignment="1" applyProtection="1">
      <alignment horizontal="center"/>
      <protection locked="0"/>
    </xf>
    <xf numFmtId="44" fontId="4" fillId="2" borderId="39" xfId="0" applyNumberFormat="1" applyFont="1" applyFill="1" applyBorder="1" applyAlignment="1">
      <alignment horizontal="right"/>
    </xf>
    <xf numFmtId="42" fontId="4" fillId="2" borderId="25" xfId="0" applyNumberFormat="1" applyFont="1" applyFill="1" applyBorder="1" applyAlignment="1" applyProtection="1">
      <alignment horizontal="right"/>
      <protection locked="0"/>
    </xf>
    <xf numFmtId="41" fontId="4" fillId="2" borderId="25" xfId="0" applyNumberFormat="1" applyFont="1" applyFill="1" applyBorder="1" applyAlignment="1" applyProtection="1">
      <alignment horizontal="right"/>
      <protection locked="0"/>
    </xf>
    <xf numFmtId="42" fontId="4" fillId="2" borderId="25" xfId="0" applyNumberFormat="1" applyFont="1" applyFill="1" applyBorder="1" applyAlignment="1">
      <alignment horizontal="right"/>
    </xf>
    <xf numFmtId="42" fontId="4" fillId="2" borderId="25" xfId="1" applyNumberFormat="1" applyFont="1" applyFill="1" applyBorder="1" applyAlignment="1">
      <alignment horizontal="right"/>
    </xf>
    <xf numFmtId="42" fontId="4" fillId="2" borderId="25" xfId="0" applyNumberFormat="1" applyFont="1" applyFill="1" applyBorder="1"/>
    <xf numFmtId="42" fontId="4" fillId="2" borderId="41" xfId="0" applyNumberFormat="1" applyFont="1" applyFill="1" applyBorder="1"/>
    <xf numFmtId="0" fontId="4" fillId="2" borderId="18" xfId="0" applyFont="1" applyFill="1" applyBorder="1" applyAlignment="1">
      <alignment horizontal="center"/>
    </xf>
    <xf numFmtId="0" fontId="4" fillId="2" borderId="3" xfId="0" applyFont="1" applyFill="1" applyBorder="1" applyAlignment="1">
      <alignment horizontal="center"/>
    </xf>
    <xf numFmtId="0" fontId="4" fillId="2" borderId="38" xfId="0" applyFont="1" applyFill="1" applyBorder="1" applyAlignment="1" applyProtection="1">
      <alignment horizontal="center"/>
      <protection locked="0"/>
    </xf>
    <xf numFmtId="2" fontId="4" fillId="2" borderId="40" xfId="0" applyNumberFormat="1" applyFont="1" applyFill="1" applyBorder="1" applyAlignment="1" applyProtection="1">
      <alignment horizontal="right" indent="1"/>
      <protection locked="0"/>
    </xf>
    <xf numFmtId="43" fontId="4" fillId="2" borderId="25" xfId="5" applyFont="1" applyFill="1" applyBorder="1" applyAlignment="1" applyProtection="1">
      <alignment horizontal="right" indent="1"/>
      <protection locked="0"/>
    </xf>
    <xf numFmtId="43" fontId="4" fillId="2" borderId="41" xfId="5" applyFont="1" applyFill="1" applyBorder="1" applyAlignment="1" applyProtection="1">
      <alignment horizontal="right" indent="1"/>
      <protection locked="0"/>
    </xf>
    <xf numFmtId="43" fontId="4" fillId="2" borderId="8" xfId="5" applyFont="1" applyFill="1" applyBorder="1" applyAlignment="1" applyProtection="1">
      <alignment horizontal="right" indent="1"/>
      <protection locked="0"/>
    </xf>
    <xf numFmtId="0" fontId="4" fillId="0" borderId="26" xfId="0" applyFont="1" applyBorder="1" applyAlignment="1">
      <alignment horizontal="center"/>
    </xf>
    <xf numFmtId="1" fontId="4" fillId="0" borderId="22" xfId="0" applyNumberFormat="1" applyFont="1" applyBorder="1" applyAlignment="1" applyProtection="1">
      <alignment horizontal="right" indent="1"/>
      <protection locked="0"/>
    </xf>
    <xf numFmtId="43" fontId="4" fillId="0" borderId="12" xfId="5" applyFont="1" applyBorder="1" applyAlignment="1" applyProtection="1">
      <alignment horizontal="right" indent="1"/>
      <protection locked="0"/>
    </xf>
    <xf numFmtId="43" fontId="4" fillId="0" borderId="14" xfId="5" applyFont="1" applyBorder="1" applyAlignment="1" applyProtection="1">
      <alignment horizontal="right" indent="1"/>
      <protection locked="0"/>
    </xf>
    <xf numFmtId="42" fontId="4" fillId="2" borderId="12" xfId="1" applyNumberFormat="1" applyFont="1" applyFill="1" applyBorder="1" applyAlignment="1">
      <alignment horizontal="right"/>
    </xf>
    <xf numFmtId="42" fontId="4" fillId="2" borderId="32" xfId="0" applyNumberFormat="1" applyFont="1" applyFill="1" applyBorder="1"/>
    <xf numFmtId="42" fontId="4" fillId="0" borderId="4" xfId="0" applyNumberFormat="1" applyFont="1" applyBorder="1"/>
    <xf numFmtId="42" fontId="4" fillId="0" borderId="5" xfId="0" applyNumberFormat="1" applyFont="1" applyBorder="1"/>
    <xf numFmtId="42" fontId="4" fillId="2" borderId="4" xfId="0" applyNumberFormat="1" applyFont="1" applyFill="1" applyBorder="1"/>
    <xf numFmtId="42" fontId="4" fillId="2" borderId="5" xfId="0" applyNumberFormat="1" applyFont="1" applyFill="1" applyBorder="1"/>
    <xf numFmtId="42" fontId="4" fillId="2" borderId="4" xfId="3" applyNumberFormat="1" applyFont="1" applyFill="1" applyBorder="1" applyAlignment="1">
      <alignment horizontal="center"/>
    </xf>
    <xf numFmtId="37" fontId="4" fillId="0" borderId="4" xfId="3" applyNumberFormat="1" applyFont="1" applyFill="1" applyBorder="1" applyAlignment="1">
      <alignment horizontal="center"/>
    </xf>
    <xf numFmtId="5" fontId="4" fillId="0" borderId="5" xfId="0" applyNumberFormat="1" applyFont="1" applyBorder="1"/>
    <xf numFmtId="2" fontId="4" fillId="2" borderId="5" xfId="0" applyNumberFormat="1" applyFont="1" applyFill="1" applyBorder="1" applyAlignment="1">
      <alignment horizontal="right" indent="1"/>
    </xf>
    <xf numFmtId="0" fontId="4" fillId="2" borderId="5" xfId="0" applyFont="1" applyFill="1" applyBorder="1" applyAlignment="1">
      <alignment horizontal="right"/>
    </xf>
    <xf numFmtId="0" fontId="4" fillId="2" borderId="5" xfId="0" applyFont="1" applyFill="1" applyBorder="1"/>
    <xf numFmtId="42" fontId="4" fillId="0" borderId="4" xfId="3" applyNumberFormat="1" applyFont="1" applyFill="1" applyBorder="1" applyAlignment="1">
      <alignment horizontal="center"/>
    </xf>
    <xf numFmtId="42" fontId="4" fillId="0" borderId="5" xfId="3" applyNumberFormat="1" applyFont="1" applyFill="1" applyBorder="1" applyAlignment="1">
      <alignment horizontal="center"/>
    </xf>
    <xf numFmtId="37" fontId="4" fillId="0" borderId="5" xfId="3" applyNumberFormat="1" applyFont="1" applyFill="1" applyBorder="1" applyAlignment="1">
      <alignment horizontal="center"/>
    </xf>
    <xf numFmtId="2" fontId="4" fillId="0" borderId="4" xfId="0" applyNumberFormat="1" applyFont="1" applyBorder="1" applyAlignment="1">
      <alignment horizontal="right" indent="1"/>
    </xf>
    <xf numFmtId="0" fontId="4" fillId="0" borderId="4" xfId="0" applyFont="1" applyBorder="1" applyAlignment="1">
      <alignment horizontal="right"/>
    </xf>
    <xf numFmtId="42" fontId="4" fillId="0" borderId="17" xfId="0" applyNumberFormat="1" applyFont="1" applyBorder="1"/>
    <xf numFmtId="2" fontId="4" fillId="0" borderId="12" xfId="0" applyNumberFormat="1" applyFont="1" applyBorder="1" applyAlignment="1">
      <alignment horizontal="right" indent="1"/>
    </xf>
    <xf numFmtId="10" fontId="4" fillId="0" borderId="12" xfId="0" applyNumberFormat="1" applyFont="1" applyBorder="1" applyAlignment="1">
      <alignment horizontal="right" indent="1"/>
    </xf>
    <xf numFmtId="2" fontId="4" fillId="0" borderId="14" xfId="0" applyNumberFormat="1" applyFont="1" applyBorder="1" applyAlignment="1">
      <alignment horizontal="right" indent="1"/>
    </xf>
    <xf numFmtId="165" fontId="4" fillId="2" borderId="20" xfId="1" applyNumberFormat="1" applyFont="1" applyFill="1" applyBorder="1" applyAlignment="1">
      <alignment horizontal="right"/>
    </xf>
    <xf numFmtId="165" fontId="4" fillId="2" borderId="43" xfId="1" applyNumberFormat="1" applyFont="1" applyFill="1" applyBorder="1" applyAlignment="1">
      <alignment horizontal="right"/>
    </xf>
    <xf numFmtId="164" fontId="4" fillId="0" borderId="14" xfId="5" applyNumberFormat="1" applyFont="1" applyFill="1" applyBorder="1" applyAlignment="1" applyProtection="1">
      <alignment horizontal="right" indent="1"/>
      <protection locked="0"/>
    </xf>
    <xf numFmtId="164" fontId="4" fillId="0" borderId="42" xfId="5" applyNumberFormat="1" applyFont="1" applyFill="1" applyBorder="1" applyAlignment="1" applyProtection="1">
      <alignment horizontal="right" indent="1"/>
      <protection locked="0"/>
    </xf>
    <xf numFmtId="42" fontId="4" fillId="2" borderId="39" xfId="0" applyNumberFormat="1" applyFont="1" applyFill="1" applyBorder="1"/>
    <xf numFmtId="2" fontId="4" fillId="2" borderId="25" xfId="0" applyNumberFormat="1" applyFont="1" applyFill="1" applyBorder="1" applyAlignment="1">
      <alignment horizontal="right" indent="1"/>
    </xf>
    <xf numFmtId="10" fontId="4" fillId="2" borderId="25" xfId="0" applyNumberFormat="1" applyFont="1" applyFill="1" applyBorder="1" applyAlignment="1">
      <alignment horizontal="right" indent="1"/>
    </xf>
    <xf numFmtId="2" fontId="4" fillId="2" borderId="41" xfId="0" applyNumberFormat="1" applyFont="1" applyFill="1" applyBorder="1" applyAlignment="1">
      <alignment horizontal="right" indent="1"/>
    </xf>
    <xf numFmtId="2" fontId="4" fillId="2" borderId="10" xfId="0" applyNumberFormat="1" applyFont="1" applyFill="1" applyBorder="1" applyAlignment="1">
      <alignment horizontal="right" indent="1"/>
    </xf>
    <xf numFmtId="42" fontId="4" fillId="2" borderId="18" xfId="0" applyNumberFormat="1" applyFont="1" applyFill="1" applyBorder="1"/>
    <xf numFmtId="0" fontId="4" fillId="0" borderId="5" xfId="0" applyFont="1" applyBorder="1" applyAlignment="1" applyProtection="1">
      <alignment horizontal="center"/>
      <protection locked="0"/>
    </xf>
    <xf numFmtId="42" fontId="4" fillId="2" borderId="32" xfId="0" applyNumberFormat="1" applyFont="1" applyFill="1" applyBorder="1" applyAlignment="1" applyProtection="1">
      <alignment horizontal="right"/>
      <protection locked="0"/>
    </xf>
    <xf numFmtId="42" fontId="4" fillId="2" borderId="42" xfId="0" applyNumberFormat="1" applyFont="1" applyFill="1" applyBorder="1"/>
    <xf numFmtId="2" fontId="4" fillId="0" borderId="14" xfId="0" applyNumberFormat="1" applyFont="1" applyBorder="1"/>
    <xf numFmtId="2" fontId="4" fillId="0" borderId="15" xfId="0" applyNumberFormat="1" applyFont="1" applyBorder="1"/>
    <xf numFmtId="2" fontId="4" fillId="0" borderId="16" xfId="0" applyNumberFormat="1" applyFont="1" applyBorder="1"/>
    <xf numFmtId="2" fontId="4" fillId="2" borderId="0" xfId="0" applyNumberFormat="1" applyFont="1" applyFill="1" applyAlignment="1">
      <alignment horizontal="right" indent="1"/>
    </xf>
    <xf numFmtId="43" fontId="4" fillId="2" borderId="44" xfId="5" applyFont="1" applyFill="1" applyBorder="1" applyAlignment="1" applyProtection="1">
      <alignment horizontal="right" indent="1"/>
      <protection locked="0"/>
    </xf>
    <xf numFmtId="164" fontId="4" fillId="2" borderId="14" xfId="5" applyNumberFormat="1" applyFont="1" applyFill="1" applyBorder="1" applyAlignment="1" applyProtection="1">
      <alignment horizontal="right" indent="1"/>
      <protection locked="0"/>
    </xf>
    <xf numFmtId="164" fontId="4" fillId="2" borderId="16" xfId="5" applyNumberFormat="1" applyFont="1" applyFill="1" applyBorder="1" applyAlignment="1" applyProtection="1">
      <alignment horizontal="right" indent="1"/>
      <protection locked="0"/>
    </xf>
    <xf numFmtId="0" fontId="4" fillId="2" borderId="0" xfId="0" applyFont="1" applyFill="1" applyAlignment="1">
      <alignment horizontal="right"/>
    </xf>
    <xf numFmtId="0" fontId="4" fillId="2" borderId="0" xfId="0" applyFont="1" applyFill="1"/>
    <xf numFmtId="2" fontId="4" fillId="2" borderId="42" xfId="0" applyNumberFormat="1" applyFont="1" applyFill="1" applyBorder="1" applyAlignment="1">
      <alignment horizontal="right" indent="1"/>
    </xf>
    <xf numFmtId="0" fontId="6" fillId="0" borderId="0" xfId="0" applyFont="1" applyAlignment="1">
      <alignment horizontal="left"/>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Alignment="1">
      <alignment horizontal="center"/>
    </xf>
    <xf numFmtId="0" fontId="4" fillId="0" borderId="0" xfId="0" applyFont="1" applyAlignment="1">
      <alignment horizontal="left" vertical="top" wrapText="1"/>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cellXfs>
  <cellStyles count="7">
    <cellStyle name="Comma" xfId="5" builtinId="3"/>
    <cellStyle name="Comma0" xfId="3" xr:uid="{00000000-0005-0000-0000-000001000000}"/>
    <cellStyle name="Currency" xfId="1" builtinId="4"/>
    <cellStyle name="Normal" xfId="0" builtinId="0"/>
    <cellStyle name="Normal 2" xfId="2" xr:uid="{00000000-0005-0000-0000-000004000000}"/>
    <cellStyle name="Normal 6" xfId="4"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86"/>
  <sheetViews>
    <sheetView tabSelected="1" zoomScaleNormal="100" workbookViewId="0">
      <selection activeCell="A2" sqref="A2"/>
    </sheetView>
  </sheetViews>
  <sheetFormatPr defaultColWidth="9.109375" defaultRowHeight="11.4" x14ac:dyDescent="0.2"/>
  <cols>
    <col min="1" max="1" width="49.5546875" style="4" customWidth="1"/>
    <col min="2" max="2" width="13.88671875" style="4" bestFit="1" customWidth="1"/>
    <col min="3" max="9" width="13.33203125" style="4" customWidth="1"/>
    <col min="10" max="13" width="9.109375" style="4"/>
    <col min="14" max="17" width="0" style="4" hidden="1" customWidth="1"/>
    <col min="18" max="16384" width="9.109375" style="4"/>
  </cols>
  <sheetData>
    <row r="1" spans="1:18" ht="13.8" x14ac:dyDescent="0.2">
      <c r="A1" s="1" t="s">
        <v>117</v>
      </c>
      <c r="B1" s="2"/>
      <c r="C1" s="2"/>
      <c r="D1" s="2"/>
      <c r="E1" s="2"/>
      <c r="F1" s="2"/>
      <c r="G1" s="2"/>
      <c r="H1" s="2"/>
      <c r="I1" s="3"/>
    </row>
    <row r="2" spans="1:18" ht="12" x14ac:dyDescent="0.25">
      <c r="A2" s="5" t="s">
        <v>79</v>
      </c>
      <c r="B2" s="6"/>
      <c r="C2" s="6"/>
      <c r="D2" s="6"/>
      <c r="H2" s="7" t="s">
        <v>0</v>
      </c>
      <c r="I2" s="210" t="s">
        <v>82</v>
      </c>
    </row>
    <row r="3" spans="1:18" s="11" customFormat="1" ht="13.8" x14ac:dyDescent="0.25">
      <c r="A3" s="8" t="s">
        <v>80</v>
      </c>
      <c r="B3" s="43"/>
      <c r="C3" s="223"/>
      <c r="D3" s="223"/>
      <c r="E3" s="223"/>
      <c r="F3" s="223"/>
      <c r="G3" s="9"/>
      <c r="H3" s="9"/>
      <c r="I3" s="10"/>
    </row>
    <row r="4" spans="1:18" s="11" customFormat="1" ht="13.8" x14ac:dyDescent="0.25">
      <c r="A4" s="8" t="s">
        <v>103</v>
      </c>
      <c r="B4" s="43" t="s">
        <v>78</v>
      </c>
      <c r="C4" s="227" t="s">
        <v>81</v>
      </c>
      <c r="D4" s="227"/>
      <c r="E4" s="227"/>
      <c r="F4" s="227"/>
      <c r="G4" s="9"/>
      <c r="H4" s="9"/>
      <c r="I4" s="10"/>
    </row>
    <row r="5" spans="1:18" s="11" customFormat="1" ht="13.8" x14ac:dyDescent="0.25">
      <c r="A5" s="224" t="s">
        <v>1</v>
      </c>
      <c r="B5" s="225"/>
      <c r="C5" s="225"/>
      <c r="D5" s="225"/>
      <c r="E5" s="225"/>
      <c r="F5" s="225"/>
      <c r="G5" s="225"/>
      <c r="H5" s="225"/>
      <c r="I5" s="226"/>
    </row>
    <row r="6" spans="1:18" s="11" customFormat="1" ht="13.8" x14ac:dyDescent="0.25">
      <c r="A6" s="224" t="s">
        <v>109</v>
      </c>
      <c r="B6" s="225"/>
      <c r="C6" s="225"/>
      <c r="D6" s="225"/>
      <c r="E6" s="225"/>
      <c r="F6" s="225"/>
      <c r="G6" s="225"/>
      <c r="H6" s="225"/>
      <c r="I6" s="226"/>
    </row>
    <row r="7" spans="1:18" s="11" customFormat="1" ht="13.8" x14ac:dyDescent="0.25">
      <c r="A7" s="224" t="s">
        <v>110</v>
      </c>
      <c r="B7" s="225"/>
      <c r="C7" s="225"/>
      <c r="D7" s="225"/>
      <c r="E7" s="225"/>
      <c r="F7" s="225"/>
      <c r="G7" s="225"/>
      <c r="H7" s="225"/>
      <c r="I7" s="226"/>
    </row>
    <row r="8" spans="1:18" ht="13.8" thickBot="1" x14ac:dyDescent="0.3">
      <c r="A8" s="12"/>
      <c r="B8" s="13"/>
      <c r="C8" s="13"/>
      <c r="D8" s="13"/>
      <c r="E8" s="14"/>
      <c r="F8" s="14"/>
      <c r="G8" s="14"/>
      <c r="H8" s="14"/>
      <c r="I8" s="15"/>
    </row>
    <row r="9" spans="1:18" ht="13.5" customHeight="1" thickBot="1" x14ac:dyDescent="0.3">
      <c r="A9" s="16"/>
      <c r="B9" s="229" t="s">
        <v>2</v>
      </c>
      <c r="C9" s="230"/>
      <c r="D9" s="231"/>
      <c r="E9" s="17" t="s">
        <v>3</v>
      </c>
      <c r="F9" s="18"/>
      <c r="G9" s="18"/>
      <c r="H9" s="18"/>
      <c r="I9" s="19"/>
    </row>
    <row r="10" spans="1:18" x14ac:dyDescent="0.2">
      <c r="A10" s="16"/>
      <c r="B10" s="158" t="s">
        <v>4</v>
      </c>
      <c r="C10" s="168" t="s">
        <v>4</v>
      </c>
      <c r="D10" s="159" t="s">
        <v>4</v>
      </c>
      <c r="E10" s="114" t="s">
        <v>4</v>
      </c>
      <c r="F10" s="115" t="s">
        <v>4</v>
      </c>
      <c r="G10" s="115" t="s">
        <v>4</v>
      </c>
      <c r="H10" s="115" t="s">
        <v>4</v>
      </c>
      <c r="I10" s="116" t="s">
        <v>4</v>
      </c>
    </row>
    <row r="11" spans="1:18" ht="12" thickBot="1" x14ac:dyDescent="0.25">
      <c r="A11" s="16"/>
      <c r="B11" s="133">
        <v>2021</v>
      </c>
      <c r="C11" s="134">
        <f>+B11+1</f>
        <v>2022</v>
      </c>
      <c r="D11" s="160">
        <f>+C11+1</f>
        <v>2023</v>
      </c>
      <c r="E11" s="135">
        <f>+D11+1</f>
        <v>2024</v>
      </c>
      <c r="F11" s="136">
        <f t="shared" ref="F11:I11" si="0">+E11+1</f>
        <v>2025</v>
      </c>
      <c r="G11" s="136">
        <f t="shared" si="0"/>
        <v>2026</v>
      </c>
      <c r="H11" s="136">
        <f t="shared" si="0"/>
        <v>2027</v>
      </c>
      <c r="I11" s="137">
        <f t="shared" si="0"/>
        <v>2028</v>
      </c>
      <c r="N11" s="4">
        <v>1940000</v>
      </c>
      <c r="O11" s="4">
        <v>250</v>
      </c>
      <c r="P11" s="4">
        <v>7185</v>
      </c>
      <c r="Q11" s="4">
        <f>+O11*P11</f>
        <v>1796250</v>
      </c>
    </row>
    <row r="12" spans="1:18" ht="12" x14ac:dyDescent="0.25">
      <c r="A12" s="21" t="s">
        <v>5</v>
      </c>
      <c r="B12" s="153"/>
      <c r="C12" s="154"/>
      <c r="D12" s="161"/>
      <c r="E12" s="155"/>
      <c r="F12" s="156"/>
      <c r="G12" s="156"/>
      <c r="H12" s="156"/>
      <c r="I12" s="157"/>
      <c r="O12" s="4">
        <v>300</v>
      </c>
      <c r="P12" s="4">
        <v>7185.11</v>
      </c>
      <c r="Q12" s="4">
        <f>+O12*P12</f>
        <v>2155533</v>
      </c>
    </row>
    <row r="13" spans="1:18" x14ac:dyDescent="0.2">
      <c r="A13" s="16" t="s">
        <v>6</v>
      </c>
      <c r="B13" s="59">
        <v>5973243</v>
      </c>
      <c r="C13" s="162">
        <f>5705885-154876+208060-179640</f>
        <v>5579429</v>
      </c>
      <c r="D13" s="162">
        <v>5900733</v>
      </c>
      <c r="E13" s="111">
        <v>6409700</v>
      </c>
      <c r="F13" s="94">
        <f>ROUND(+E13*1.03,-2)</f>
        <v>6602000</v>
      </c>
      <c r="G13" s="94">
        <f>ROUND(+F13*1.03,-2)</f>
        <v>6800100</v>
      </c>
      <c r="H13" s="94">
        <f>ROUND(+G13*1.03,-2)</f>
        <v>7004100</v>
      </c>
      <c r="I13" s="68">
        <f>ROUND(+H13*1.03,-2)</f>
        <v>7214200</v>
      </c>
      <c r="K13" s="112"/>
      <c r="L13" s="112"/>
      <c r="M13" s="112"/>
      <c r="N13" s="112"/>
      <c r="O13" s="112"/>
      <c r="P13" s="112"/>
      <c r="Q13" s="112"/>
      <c r="R13" s="112"/>
    </row>
    <row r="14" spans="1:18" x14ac:dyDescent="0.2">
      <c r="A14" s="16" t="s">
        <v>7</v>
      </c>
      <c r="B14" s="60">
        <v>0</v>
      </c>
      <c r="C14" s="163">
        <v>0</v>
      </c>
      <c r="D14" s="163">
        <v>0</v>
      </c>
      <c r="E14" s="65">
        <v>0</v>
      </c>
      <c r="F14" s="47">
        <v>0</v>
      </c>
      <c r="G14" s="47">
        <v>0</v>
      </c>
      <c r="H14" s="47">
        <v>0</v>
      </c>
      <c r="I14" s="66">
        <v>0</v>
      </c>
      <c r="J14" s="22"/>
      <c r="O14" s="4">
        <v>350</v>
      </c>
      <c r="P14" s="4">
        <v>7185.11</v>
      </c>
      <c r="Q14" s="4">
        <f>+O14*P14</f>
        <v>2514788.5</v>
      </c>
    </row>
    <row r="15" spans="1:18" x14ac:dyDescent="0.2">
      <c r="A15" s="16" t="s">
        <v>8</v>
      </c>
      <c r="B15" s="60">
        <v>0</v>
      </c>
      <c r="C15" s="163">
        <v>0</v>
      </c>
      <c r="D15" s="163">
        <v>0</v>
      </c>
      <c r="E15" s="65">
        <v>0</v>
      </c>
      <c r="F15" s="47">
        <v>0</v>
      </c>
      <c r="G15" s="47">
        <v>0</v>
      </c>
      <c r="H15" s="47">
        <v>0</v>
      </c>
      <c r="I15" s="66">
        <v>0</v>
      </c>
      <c r="J15" s="22"/>
      <c r="O15" s="4">
        <v>350</v>
      </c>
      <c r="P15" s="4">
        <v>7185.11</v>
      </c>
      <c r="Q15" s="4">
        <f>+O15*P15</f>
        <v>2514788.5</v>
      </c>
    </row>
    <row r="16" spans="1:18" x14ac:dyDescent="0.2">
      <c r="A16" s="16" t="s">
        <v>9</v>
      </c>
      <c r="B16" s="60">
        <v>200082</v>
      </c>
      <c r="C16" s="163">
        <f>113690-563</f>
        <v>113127</v>
      </c>
      <c r="D16" s="163">
        <v>320269</v>
      </c>
      <c r="E16" s="65">
        <v>250000</v>
      </c>
      <c r="F16" s="47">
        <v>120000</v>
      </c>
      <c r="G16" s="47">
        <v>120000</v>
      </c>
      <c r="H16" s="47">
        <v>120000</v>
      </c>
      <c r="I16" s="66">
        <v>120000</v>
      </c>
      <c r="J16" s="22"/>
    </row>
    <row r="17" spans="1:17" ht="12" x14ac:dyDescent="0.25">
      <c r="A17" s="23" t="s">
        <v>10</v>
      </c>
      <c r="B17" s="129">
        <f>SUM(B12:B16)</f>
        <v>6173325</v>
      </c>
      <c r="C17" s="164">
        <f>SUM(C12:C16)</f>
        <v>5692556</v>
      </c>
      <c r="D17" s="164">
        <f>SUM(D12:D16)</f>
        <v>6221002</v>
      </c>
      <c r="E17" s="67">
        <f t="shared" ref="E17:I17" si="1">SUM(E12:E16)</f>
        <v>6659700</v>
      </c>
      <c r="F17" s="49">
        <f t="shared" si="1"/>
        <v>6722000</v>
      </c>
      <c r="G17" s="49">
        <f t="shared" si="1"/>
        <v>6920100</v>
      </c>
      <c r="H17" s="49">
        <f t="shared" si="1"/>
        <v>7124100</v>
      </c>
      <c r="I17" s="68">
        <f t="shared" si="1"/>
        <v>7334200</v>
      </c>
      <c r="J17" s="22"/>
    </row>
    <row r="18" spans="1:17" ht="12" x14ac:dyDescent="0.25">
      <c r="A18" s="23"/>
      <c r="B18" s="62"/>
      <c r="C18" s="48"/>
      <c r="D18" s="164"/>
      <c r="E18" s="67"/>
      <c r="F18" s="49"/>
      <c r="G18" s="49"/>
      <c r="H18" s="49"/>
      <c r="I18" s="68"/>
      <c r="J18" s="22"/>
    </row>
    <row r="19" spans="1:17" ht="12" x14ac:dyDescent="0.25">
      <c r="A19" s="23" t="s">
        <v>85</v>
      </c>
      <c r="B19" s="129">
        <f>+B13/B76</f>
        <v>7764.0124780658998</v>
      </c>
      <c r="C19" s="164">
        <f>+C13/C76</f>
        <v>7695.2334321770913</v>
      </c>
      <c r="D19" s="164">
        <f>+D13/D76</f>
        <v>7057.3644616139027</v>
      </c>
      <c r="E19" s="62">
        <f t="shared" ref="E19:I19" si="2">+E13/E76</f>
        <v>7540.8235294117649</v>
      </c>
      <c r="F19" s="62">
        <f t="shared" si="2"/>
        <v>7767.0588235294117</v>
      </c>
      <c r="G19" s="62">
        <f t="shared" si="2"/>
        <v>8000.1176470588234</v>
      </c>
      <c r="H19" s="62">
        <f t="shared" si="2"/>
        <v>8240.1176470588234</v>
      </c>
      <c r="I19" s="129">
        <f t="shared" si="2"/>
        <v>8487.2941176470595</v>
      </c>
      <c r="J19" s="22"/>
    </row>
    <row r="20" spans="1:17" ht="12" x14ac:dyDescent="0.25">
      <c r="A20" s="23"/>
      <c r="B20" s="62"/>
      <c r="C20" s="48"/>
      <c r="D20" s="164"/>
      <c r="E20" s="67"/>
      <c r="F20" s="49"/>
      <c r="G20" s="49"/>
      <c r="H20" s="49"/>
      <c r="I20" s="68"/>
      <c r="J20" s="22"/>
      <c r="O20" s="4">
        <v>750000</v>
      </c>
      <c r="P20" s="4">
        <f>35000*1.25</f>
        <v>43750</v>
      </c>
      <c r="Q20" s="4">
        <f>(+O20+P20)*1.02</f>
        <v>809625</v>
      </c>
    </row>
    <row r="21" spans="1:17" ht="12" x14ac:dyDescent="0.25">
      <c r="A21" s="21" t="s">
        <v>11</v>
      </c>
      <c r="B21" s="179"/>
      <c r="C21" s="50"/>
      <c r="D21" s="165"/>
      <c r="E21" s="69"/>
      <c r="F21" s="51"/>
      <c r="G21" s="51"/>
      <c r="H21" s="51"/>
      <c r="I21" s="70"/>
      <c r="J21" s="22"/>
      <c r="O21" s="4">
        <f>+Q20</f>
        <v>809625</v>
      </c>
      <c r="P21" s="4">
        <v>43750</v>
      </c>
      <c r="Q21" s="4">
        <f>(+O21+P21)*1.02</f>
        <v>870442.5</v>
      </c>
    </row>
    <row r="22" spans="1:17" x14ac:dyDescent="0.2">
      <c r="A22" s="16" t="s">
        <v>12</v>
      </c>
      <c r="B22" s="62">
        <v>2904269</v>
      </c>
      <c r="C22" s="164">
        <v>2586634</v>
      </c>
      <c r="D22" s="164">
        <v>3140570</v>
      </c>
      <c r="E22" s="111">
        <v>3570000</v>
      </c>
      <c r="F22" s="47">
        <f>ROUND(+E22*1.02,-2)</f>
        <v>3641400</v>
      </c>
      <c r="G22" s="47">
        <f>ROUND(+F22*1.02,-2)</f>
        <v>3714200</v>
      </c>
      <c r="H22" s="47">
        <f>ROUND(+G22*1.02,-2)</f>
        <v>3788500</v>
      </c>
      <c r="I22" s="66">
        <f>ROUND(+H22*1.02,-2)</f>
        <v>3864300</v>
      </c>
      <c r="J22" s="22"/>
      <c r="O22" s="4">
        <f>+Q21</f>
        <v>870442.5</v>
      </c>
      <c r="P22" s="4">
        <v>43750</v>
      </c>
      <c r="Q22" s="4">
        <f>(+O22+P22)*1.02</f>
        <v>932476.35</v>
      </c>
    </row>
    <row r="23" spans="1:17" x14ac:dyDescent="0.2">
      <c r="A23" s="16" t="s">
        <v>13</v>
      </c>
      <c r="B23" s="60">
        <v>1089244</v>
      </c>
      <c r="C23" s="163">
        <v>1180283</v>
      </c>
      <c r="D23" s="163">
        <v>1320394</v>
      </c>
      <c r="E23" s="65">
        <v>1410000</v>
      </c>
      <c r="F23" s="47">
        <f>ROUND(+E23*1.06,-2)</f>
        <v>1494600</v>
      </c>
      <c r="G23" s="47">
        <f t="shared" ref="G23:I23" si="3">ROUND(+F23*1.06,-2)</f>
        <v>1584300</v>
      </c>
      <c r="H23" s="47">
        <f t="shared" si="3"/>
        <v>1679400</v>
      </c>
      <c r="I23" s="66">
        <f t="shared" si="3"/>
        <v>1780200</v>
      </c>
      <c r="J23" s="22"/>
      <c r="O23" s="4">
        <f>+Q22</f>
        <v>932476.35</v>
      </c>
      <c r="P23" s="4">
        <v>43750</v>
      </c>
      <c r="Q23" s="4">
        <f>(+O23+P23)*1.02</f>
        <v>995750.87699999998</v>
      </c>
    </row>
    <row r="24" spans="1:17" x14ac:dyDescent="0.2">
      <c r="A24" s="16" t="s">
        <v>14</v>
      </c>
      <c r="B24" s="60">
        <v>1286134</v>
      </c>
      <c r="C24" s="163">
        <v>1529863</v>
      </c>
      <c r="D24" s="163">
        <v>1758012</v>
      </c>
      <c r="E24" s="65">
        <v>1750000</v>
      </c>
      <c r="F24" s="47">
        <f>ROUND(+E24/E75*F75*1.02,-2)</f>
        <v>1785900</v>
      </c>
      <c r="G24" s="47">
        <f t="shared" ref="G24:I24" si="4">ROUND(+F24/F75*G75*1.02,-2)</f>
        <v>1822500</v>
      </c>
      <c r="H24" s="47">
        <f t="shared" si="4"/>
        <v>1859900</v>
      </c>
      <c r="I24" s="66">
        <f t="shared" si="4"/>
        <v>1898000</v>
      </c>
      <c r="J24" s="22"/>
    </row>
    <row r="25" spans="1:17" x14ac:dyDescent="0.2">
      <c r="A25" s="16" t="s">
        <v>15</v>
      </c>
      <c r="B25" s="60">
        <v>347191</v>
      </c>
      <c r="C25" s="163">
        <v>339478</v>
      </c>
      <c r="D25" s="163">
        <v>320047</v>
      </c>
      <c r="E25" s="65">
        <v>340000</v>
      </c>
      <c r="F25" s="47">
        <f t="shared" ref="F25:I26" si="5">ROUND(+E25/E76*F76*1.03,-2)</f>
        <v>350200</v>
      </c>
      <c r="G25" s="47">
        <f t="shared" si="5"/>
        <v>360700</v>
      </c>
      <c r="H25" s="47">
        <f t="shared" si="5"/>
        <v>371500</v>
      </c>
      <c r="I25" s="66">
        <f t="shared" si="5"/>
        <v>382600</v>
      </c>
      <c r="J25" s="22"/>
    </row>
    <row r="26" spans="1:17" x14ac:dyDescent="0.2">
      <c r="A26" s="16" t="s">
        <v>16</v>
      </c>
      <c r="B26" s="60">
        <v>8626</v>
      </c>
      <c r="C26" s="163">
        <v>14158</v>
      </c>
      <c r="D26" s="163">
        <v>20947</v>
      </c>
      <c r="E26" s="65">
        <v>25000</v>
      </c>
      <c r="F26" s="47">
        <f t="shared" si="5"/>
        <v>25800</v>
      </c>
      <c r="G26" s="47">
        <f t="shared" si="5"/>
        <v>26600</v>
      </c>
      <c r="H26" s="47">
        <f t="shared" si="5"/>
        <v>27400</v>
      </c>
      <c r="I26" s="66">
        <f t="shared" si="5"/>
        <v>28200</v>
      </c>
      <c r="J26" s="22"/>
    </row>
    <row r="27" spans="1:17" x14ac:dyDescent="0.2">
      <c r="A27" s="16" t="s">
        <v>17</v>
      </c>
      <c r="B27" s="60">
        <v>0</v>
      </c>
      <c r="C27" s="163">
        <v>0</v>
      </c>
      <c r="D27" s="163">
        <v>0</v>
      </c>
      <c r="E27" s="65">
        <v>0</v>
      </c>
      <c r="F27" s="47">
        <v>0</v>
      </c>
      <c r="G27" s="47">
        <v>0</v>
      </c>
      <c r="H27" s="47">
        <v>0</v>
      </c>
      <c r="I27" s="66">
        <v>0</v>
      </c>
      <c r="J27" s="22"/>
    </row>
    <row r="28" spans="1:17" x14ac:dyDescent="0.2">
      <c r="A28" s="16" t="s">
        <v>18</v>
      </c>
      <c r="B28" s="60">
        <v>30604</v>
      </c>
      <c r="C28" s="163">
        <v>32722</v>
      </c>
      <c r="D28" s="163">
        <v>36325</v>
      </c>
      <c r="E28" s="65">
        <v>40000</v>
      </c>
      <c r="F28" s="47">
        <f>ROUND(+E28/E79*F79*1.03,-2)</f>
        <v>41200</v>
      </c>
      <c r="G28" s="47">
        <f>ROUND(+F28/F79*G79*1.03,-2)</f>
        <v>42400</v>
      </c>
      <c r="H28" s="47">
        <f>ROUND(+G28/G79*H79*1.03,-2)</f>
        <v>43700</v>
      </c>
      <c r="I28" s="66">
        <f>ROUND(+H28/H79*I79*1.03,-2)</f>
        <v>45000</v>
      </c>
      <c r="J28" s="22"/>
    </row>
    <row r="29" spans="1:17" hidden="1" x14ac:dyDescent="0.2">
      <c r="A29" s="16" t="s">
        <v>93</v>
      </c>
      <c r="B29" s="60">
        <v>0</v>
      </c>
      <c r="C29" s="61">
        <v>0</v>
      </c>
      <c r="D29" s="61">
        <v>0</v>
      </c>
      <c r="E29" s="65">
        <v>0</v>
      </c>
      <c r="F29" s="113">
        <v>0</v>
      </c>
      <c r="G29" s="113">
        <v>0</v>
      </c>
      <c r="H29" s="113">
        <v>0</v>
      </c>
      <c r="I29" s="130">
        <v>0</v>
      </c>
      <c r="J29" s="22"/>
    </row>
    <row r="30" spans="1:17" hidden="1" x14ac:dyDescent="0.2">
      <c r="A30" s="16" t="s">
        <v>94</v>
      </c>
      <c r="B30" s="60">
        <v>0</v>
      </c>
      <c r="C30" s="61">
        <v>0</v>
      </c>
      <c r="D30" s="61">
        <v>0</v>
      </c>
      <c r="E30" s="65">
        <v>0</v>
      </c>
      <c r="F30" s="113">
        <v>0</v>
      </c>
      <c r="G30" s="113">
        <f>ROUND(E14*0.05/2,-2)+ROUND(F14*0.05/2,-2)</f>
        <v>0</v>
      </c>
      <c r="H30" s="113">
        <f>ROUND(F14*0.05/2,-2)+ROUND(G14*0.05/2,-2)</f>
        <v>0</v>
      </c>
      <c r="I30" s="130">
        <f>ROUND(G14*0.05/2,-2)+ROUND(H14*0.05/2,-2)</f>
        <v>0</v>
      </c>
      <c r="J30" s="22"/>
    </row>
    <row r="31" spans="1:17" hidden="1" x14ac:dyDescent="0.2">
      <c r="A31" s="16" t="s">
        <v>96</v>
      </c>
      <c r="B31" s="60">
        <v>0</v>
      </c>
      <c r="C31" s="61">
        <v>0</v>
      </c>
      <c r="D31" s="61">
        <v>0</v>
      </c>
      <c r="E31" s="65">
        <v>0</v>
      </c>
      <c r="F31" s="113">
        <v>0</v>
      </c>
      <c r="G31" s="113">
        <v>0</v>
      </c>
      <c r="H31" s="113">
        <f>ROUND(F15*0.05/2,-2)+ROUND(G15*0.05/2,-2)</f>
        <v>0</v>
      </c>
      <c r="I31" s="130">
        <f>ROUND(G15*0.05/2,-2)+ROUND(H15*0.05/2,-2)</f>
        <v>0</v>
      </c>
      <c r="J31" s="22"/>
    </row>
    <row r="32" spans="1:17" hidden="1" x14ac:dyDescent="0.2">
      <c r="A32" s="16" t="s">
        <v>104</v>
      </c>
      <c r="B32" s="60">
        <v>0</v>
      </c>
      <c r="C32" s="61">
        <v>0</v>
      </c>
      <c r="D32" s="61">
        <v>0</v>
      </c>
      <c r="E32" s="65">
        <v>0</v>
      </c>
      <c r="F32" s="113">
        <v>0</v>
      </c>
      <c r="G32" s="113">
        <v>0</v>
      </c>
      <c r="H32" s="113">
        <v>0</v>
      </c>
      <c r="I32" s="130"/>
      <c r="J32" s="22"/>
    </row>
    <row r="33" spans="1:10" hidden="1" x14ac:dyDescent="0.2">
      <c r="A33" s="16" t="s">
        <v>100</v>
      </c>
      <c r="B33" s="60">
        <v>0</v>
      </c>
      <c r="C33" s="61">
        <v>0</v>
      </c>
      <c r="D33" s="61">
        <v>0</v>
      </c>
      <c r="E33" s="65">
        <v>0</v>
      </c>
      <c r="F33" s="113">
        <v>0</v>
      </c>
      <c r="G33" s="113">
        <v>0</v>
      </c>
      <c r="H33" s="113">
        <v>0</v>
      </c>
      <c r="I33" s="130">
        <v>0</v>
      </c>
      <c r="J33" s="22"/>
    </row>
    <row r="34" spans="1:10" hidden="1" x14ac:dyDescent="0.2">
      <c r="A34" s="16" t="s">
        <v>101</v>
      </c>
      <c r="B34" s="60">
        <v>0</v>
      </c>
      <c r="C34" s="61">
        <v>0</v>
      </c>
      <c r="D34" s="61">
        <v>0</v>
      </c>
      <c r="E34" s="65">
        <v>0</v>
      </c>
      <c r="F34" s="113">
        <v>0</v>
      </c>
      <c r="G34" s="113">
        <v>0</v>
      </c>
      <c r="H34" s="113">
        <v>0</v>
      </c>
      <c r="I34" s="130">
        <v>0</v>
      </c>
      <c r="J34" s="22"/>
    </row>
    <row r="35" spans="1:10" hidden="1" x14ac:dyDescent="0.2">
      <c r="A35" s="16" t="s">
        <v>102</v>
      </c>
      <c r="B35" s="60">
        <v>0</v>
      </c>
      <c r="C35" s="61">
        <v>0</v>
      </c>
      <c r="D35" s="61">
        <v>0</v>
      </c>
      <c r="E35" s="65">
        <v>0</v>
      </c>
      <c r="F35" s="113">
        <v>0</v>
      </c>
      <c r="G35" s="113">
        <v>0</v>
      </c>
      <c r="H35" s="113">
        <v>0</v>
      </c>
      <c r="I35" s="130">
        <v>0</v>
      </c>
      <c r="J35" s="22"/>
    </row>
    <row r="36" spans="1:10" x14ac:dyDescent="0.2">
      <c r="A36" s="16" t="s">
        <v>19</v>
      </c>
      <c r="B36" s="129">
        <f t="shared" ref="B36:C36" si="6">SUM(B22:B35)</f>
        <v>5666068</v>
      </c>
      <c r="C36" s="129">
        <f t="shared" si="6"/>
        <v>5683138</v>
      </c>
      <c r="D36" s="129">
        <f t="shared" ref="D36:I36" si="7">SUM(D22:D35)</f>
        <v>6596295</v>
      </c>
      <c r="E36" s="62">
        <f t="shared" si="7"/>
        <v>7135000</v>
      </c>
      <c r="F36" s="62">
        <f t="shared" si="7"/>
        <v>7339100</v>
      </c>
      <c r="G36" s="62">
        <f t="shared" si="7"/>
        <v>7550700</v>
      </c>
      <c r="H36" s="62">
        <f t="shared" si="7"/>
        <v>7770400</v>
      </c>
      <c r="I36" s="129">
        <f t="shared" si="7"/>
        <v>7998300</v>
      </c>
      <c r="J36" s="24"/>
    </row>
    <row r="37" spans="1:10" ht="12" customHeight="1" x14ac:dyDescent="0.2">
      <c r="A37" s="16"/>
      <c r="B37" s="62"/>
      <c r="C37" s="48"/>
      <c r="D37" s="164"/>
      <c r="E37" s="67"/>
      <c r="F37" s="49"/>
      <c r="G37" s="49"/>
      <c r="H37" s="49"/>
      <c r="I37" s="68"/>
      <c r="J37" s="22"/>
    </row>
    <row r="38" spans="1:10" ht="12" customHeight="1" x14ac:dyDescent="0.2">
      <c r="A38" s="16" t="s">
        <v>86</v>
      </c>
      <c r="B38" s="129">
        <f>+B36/B76</f>
        <v>7364.7468642360436</v>
      </c>
      <c r="C38" s="164">
        <f>+C36/C76</f>
        <v>7838.2704641059245</v>
      </c>
      <c r="D38" s="164">
        <f>+D36/D76</f>
        <v>7889.2669624810133</v>
      </c>
      <c r="E38" s="111">
        <f t="shared" ref="E38:I38" si="8">+E36/E76</f>
        <v>8394.1176470588234</v>
      </c>
      <c r="F38" s="47">
        <f t="shared" si="8"/>
        <v>8634.2352941176468</v>
      </c>
      <c r="G38" s="47">
        <f t="shared" si="8"/>
        <v>8883.176470588236</v>
      </c>
      <c r="H38" s="47">
        <f t="shared" si="8"/>
        <v>9141.6470588235297</v>
      </c>
      <c r="I38" s="66">
        <f t="shared" si="8"/>
        <v>9409.7647058823532</v>
      </c>
      <c r="J38" s="22"/>
    </row>
    <row r="39" spans="1:10" ht="12" customHeight="1" x14ac:dyDescent="0.2">
      <c r="A39" s="16"/>
      <c r="B39" s="62"/>
      <c r="C39" s="48"/>
      <c r="D39" s="164"/>
      <c r="E39" s="67"/>
      <c r="F39" s="49"/>
      <c r="G39" s="49"/>
      <c r="H39" s="49"/>
      <c r="I39" s="68"/>
      <c r="J39" s="22"/>
    </row>
    <row r="40" spans="1:10" ht="12" customHeight="1" x14ac:dyDescent="0.2">
      <c r="A40" s="16" t="s">
        <v>20</v>
      </c>
      <c r="B40" s="62"/>
      <c r="C40" s="48"/>
      <c r="D40" s="164"/>
      <c r="E40" s="67"/>
      <c r="F40" s="49"/>
      <c r="G40" s="49"/>
      <c r="H40" s="49"/>
      <c r="I40" s="68"/>
      <c r="J40" s="22"/>
    </row>
    <row r="41" spans="1:10" ht="12" customHeight="1" x14ac:dyDescent="0.2">
      <c r="A41" s="16" t="s">
        <v>11</v>
      </c>
      <c r="B41" s="129">
        <f>+B17-B36</f>
        <v>507257</v>
      </c>
      <c r="C41" s="164">
        <f>+C17-C36</f>
        <v>9418</v>
      </c>
      <c r="D41" s="164">
        <f>+D17-D36</f>
        <v>-375293</v>
      </c>
      <c r="E41" s="62">
        <f t="shared" ref="E41:I41" si="9">+E17-E36</f>
        <v>-475300</v>
      </c>
      <c r="F41" s="62">
        <f t="shared" si="9"/>
        <v>-617100</v>
      </c>
      <c r="G41" s="62">
        <f t="shared" si="9"/>
        <v>-630600</v>
      </c>
      <c r="H41" s="62">
        <f t="shared" si="9"/>
        <v>-646300</v>
      </c>
      <c r="I41" s="129">
        <f t="shared" si="9"/>
        <v>-664100</v>
      </c>
      <c r="J41" s="22"/>
    </row>
    <row r="42" spans="1:10" ht="12" customHeight="1" x14ac:dyDescent="0.2">
      <c r="A42" s="16"/>
      <c r="B42" s="62"/>
      <c r="C42" s="48"/>
      <c r="D42" s="164"/>
      <c r="E42" s="67"/>
      <c r="F42" s="49"/>
      <c r="G42" s="49"/>
      <c r="H42" s="49"/>
      <c r="I42" s="68"/>
      <c r="J42" s="22"/>
    </row>
    <row r="43" spans="1:10" ht="12" customHeight="1" x14ac:dyDescent="0.25">
      <c r="A43" s="21" t="s">
        <v>21</v>
      </c>
      <c r="B43" s="179"/>
      <c r="C43" s="50"/>
      <c r="D43" s="165"/>
      <c r="E43" s="71"/>
      <c r="F43" s="52"/>
      <c r="G43" s="52"/>
      <c r="H43" s="52"/>
      <c r="I43" s="72"/>
      <c r="J43" s="22"/>
    </row>
    <row r="44" spans="1:10" ht="12" customHeight="1" x14ac:dyDescent="0.2">
      <c r="A44" s="16" t="s">
        <v>22</v>
      </c>
      <c r="B44" s="59">
        <v>753641</v>
      </c>
      <c r="C44" s="44">
        <v>1180322</v>
      </c>
      <c r="D44" s="162">
        <v>1189460</v>
      </c>
      <c r="E44" s="73">
        <v>1400000</v>
      </c>
      <c r="F44" s="45">
        <v>600000</v>
      </c>
      <c r="G44" s="45">
        <f>+F44</f>
        <v>600000</v>
      </c>
      <c r="H44" s="45">
        <v>600000</v>
      </c>
      <c r="I44" s="64">
        <v>600000</v>
      </c>
      <c r="J44" s="22"/>
    </row>
    <row r="45" spans="1:10" ht="12" customHeight="1" x14ac:dyDescent="0.2">
      <c r="A45" s="16" t="s">
        <v>23</v>
      </c>
      <c r="B45" s="60">
        <v>0</v>
      </c>
      <c r="C45" s="46">
        <v>0</v>
      </c>
      <c r="D45" s="163">
        <v>0</v>
      </c>
      <c r="E45" s="65">
        <v>0</v>
      </c>
      <c r="F45" s="47">
        <v>0</v>
      </c>
      <c r="G45" s="47">
        <v>0</v>
      </c>
      <c r="H45" s="47">
        <v>0</v>
      </c>
      <c r="I45" s="66">
        <v>0</v>
      </c>
      <c r="J45" s="22"/>
    </row>
    <row r="46" spans="1:10" ht="12" customHeight="1" x14ac:dyDescent="0.2">
      <c r="A46" s="16" t="s">
        <v>24</v>
      </c>
      <c r="B46" s="60">
        <v>247739</v>
      </c>
      <c r="C46" s="46">
        <v>208060</v>
      </c>
      <c r="D46" s="163">
        <f>255539+238489</f>
        <v>494028</v>
      </c>
      <c r="E46" s="65">
        <v>160250</v>
      </c>
      <c r="F46" s="113">
        <f>ROUND(E46/E76*F76,-2)</f>
        <v>160300</v>
      </c>
      <c r="G46" s="113">
        <f>ROUND(F46/F76*G76,-2)</f>
        <v>160300</v>
      </c>
      <c r="H46" s="113">
        <f>ROUND(G46/G76*H76,-2)</f>
        <v>160300</v>
      </c>
      <c r="I46" s="130">
        <f>ROUND(H46/H76*I76,-2)</f>
        <v>160300</v>
      </c>
      <c r="J46" s="22"/>
    </row>
    <row r="47" spans="1:10" ht="12" customHeight="1" x14ac:dyDescent="0.2">
      <c r="A47" s="16" t="s">
        <v>25</v>
      </c>
      <c r="B47" s="60">
        <v>0</v>
      </c>
      <c r="C47" s="46">
        <v>0</v>
      </c>
      <c r="D47" s="163">
        <v>0</v>
      </c>
      <c r="E47" s="65">
        <v>0</v>
      </c>
      <c r="F47" s="47">
        <v>0</v>
      </c>
      <c r="G47" s="47">
        <v>0</v>
      </c>
      <c r="H47" s="47">
        <v>0</v>
      </c>
      <c r="I47" s="66">
        <v>0</v>
      </c>
      <c r="J47" s="22"/>
    </row>
    <row r="48" spans="1:10" ht="12" customHeight="1" x14ac:dyDescent="0.2">
      <c r="A48" s="16" t="s">
        <v>26</v>
      </c>
      <c r="B48" s="60">
        <v>577</v>
      </c>
      <c r="C48" s="46">
        <v>563</v>
      </c>
      <c r="D48" s="163">
        <v>2870</v>
      </c>
      <c r="E48" s="65">
        <v>1000</v>
      </c>
      <c r="F48" s="47">
        <v>300</v>
      </c>
      <c r="G48" s="47">
        <v>100</v>
      </c>
      <c r="H48" s="47">
        <v>100</v>
      </c>
      <c r="I48" s="66">
        <v>100</v>
      </c>
      <c r="J48" s="22"/>
    </row>
    <row r="49" spans="1:10" ht="12" customHeight="1" x14ac:dyDescent="0.2">
      <c r="A49" s="16" t="s">
        <v>27</v>
      </c>
      <c r="B49" s="60">
        <v>0</v>
      </c>
      <c r="C49" s="46">
        <v>0</v>
      </c>
      <c r="D49" s="163">
        <v>0</v>
      </c>
      <c r="E49" s="65">
        <v>0</v>
      </c>
      <c r="F49" s="47">
        <v>0</v>
      </c>
      <c r="G49" s="47">
        <v>0</v>
      </c>
      <c r="H49" s="47">
        <v>0</v>
      </c>
      <c r="I49" s="66">
        <v>0</v>
      </c>
      <c r="J49" s="22"/>
    </row>
    <row r="50" spans="1:10" ht="12" customHeight="1" x14ac:dyDescent="0.2">
      <c r="A50" s="16" t="s">
        <v>28</v>
      </c>
      <c r="B50" s="60">
        <v>0</v>
      </c>
      <c r="C50" s="46">
        <v>0</v>
      </c>
      <c r="D50" s="163">
        <v>0</v>
      </c>
      <c r="E50" s="65">
        <v>0</v>
      </c>
      <c r="F50" s="47">
        <v>0</v>
      </c>
      <c r="G50" s="47">
        <v>0</v>
      </c>
      <c r="H50" s="47">
        <v>0</v>
      </c>
      <c r="I50" s="66">
        <v>0</v>
      </c>
      <c r="J50" s="22"/>
    </row>
    <row r="51" spans="1:10" ht="12" customHeight="1" x14ac:dyDescent="0.2">
      <c r="A51" s="16" t="s">
        <v>29</v>
      </c>
      <c r="B51" s="60">
        <v>0</v>
      </c>
      <c r="C51" s="46">
        <v>0</v>
      </c>
      <c r="D51" s="163">
        <v>0</v>
      </c>
      <c r="E51" s="65">
        <v>0</v>
      </c>
      <c r="F51" s="47">
        <v>0</v>
      </c>
      <c r="G51" s="47">
        <v>0</v>
      </c>
      <c r="H51" s="47">
        <v>0</v>
      </c>
      <c r="I51" s="66">
        <v>0</v>
      </c>
      <c r="J51" s="22"/>
    </row>
    <row r="52" spans="1:10" ht="12" customHeight="1" x14ac:dyDescent="0.2">
      <c r="A52" s="16" t="s">
        <v>30</v>
      </c>
      <c r="B52" s="60">
        <v>0</v>
      </c>
      <c r="C52" s="46">
        <v>0</v>
      </c>
      <c r="D52" s="163">
        <v>0</v>
      </c>
      <c r="E52" s="65">
        <v>0</v>
      </c>
      <c r="F52" s="47">
        <v>0</v>
      </c>
      <c r="G52" s="47">
        <v>0</v>
      </c>
      <c r="H52" s="47">
        <v>0</v>
      </c>
      <c r="I52" s="66">
        <v>0</v>
      </c>
      <c r="J52" s="22"/>
    </row>
    <row r="53" spans="1:10" ht="12" customHeight="1" x14ac:dyDescent="0.2">
      <c r="A53" s="16" t="s">
        <v>31</v>
      </c>
      <c r="B53" s="60">
        <v>0</v>
      </c>
      <c r="C53" s="46">
        <v>0</v>
      </c>
      <c r="D53" s="163">
        <v>0</v>
      </c>
      <c r="E53" s="65">
        <v>0</v>
      </c>
      <c r="F53" s="47">
        <v>0</v>
      </c>
      <c r="G53" s="47">
        <v>0</v>
      </c>
      <c r="H53" s="47">
        <v>0</v>
      </c>
      <c r="I53" s="66">
        <v>0</v>
      </c>
      <c r="J53" s="22"/>
    </row>
    <row r="54" spans="1:10" ht="12" customHeight="1" x14ac:dyDescent="0.2">
      <c r="A54" s="16" t="s">
        <v>32</v>
      </c>
      <c r="B54" s="211">
        <f>SUM(B44:B53)</f>
        <v>1001957</v>
      </c>
      <c r="C54" s="162">
        <f>SUM(C44:C53)</f>
        <v>1388945</v>
      </c>
      <c r="D54" s="162">
        <f>SUM(D44:D53)</f>
        <v>1686358</v>
      </c>
      <c r="E54" s="73">
        <f>SUM(E44:E53)</f>
        <v>1561250</v>
      </c>
      <c r="F54" s="73">
        <f t="shared" ref="F54:I54" si="10">SUM(F44:F53)</f>
        <v>760600</v>
      </c>
      <c r="G54" s="73">
        <f t="shared" si="10"/>
        <v>760400</v>
      </c>
      <c r="H54" s="73">
        <f t="shared" si="10"/>
        <v>760400</v>
      </c>
      <c r="I54" s="73">
        <f t="shared" si="10"/>
        <v>760400</v>
      </c>
      <c r="J54" s="22"/>
    </row>
    <row r="55" spans="1:10" ht="12" customHeight="1" x14ac:dyDescent="0.2">
      <c r="A55" s="16"/>
      <c r="B55" s="63"/>
      <c r="C55" s="53"/>
      <c r="D55" s="166"/>
      <c r="E55" s="74"/>
      <c r="F55" s="54"/>
      <c r="G55" s="54"/>
      <c r="H55" s="54"/>
      <c r="I55" s="75"/>
      <c r="J55" s="22"/>
    </row>
    <row r="56" spans="1:10" ht="12" customHeight="1" x14ac:dyDescent="0.2">
      <c r="A56" s="16" t="s">
        <v>33</v>
      </c>
      <c r="B56" s="63"/>
      <c r="C56" s="53"/>
      <c r="D56" s="166"/>
      <c r="E56" s="74"/>
      <c r="F56" s="54"/>
      <c r="G56" s="54"/>
      <c r="H56" s="54"/>
      <c r="I56" s="75"/>
      <c r="J56" s="22"/>
    </row>
    <row r="57" spans="1:10" ht="12" customHeight="1" x14ac:dyDescent="0.2">
      <c r="A57" s="16" t="s">
        <v>34</v>
      </c>
      <c r="B57" s="63"/>
      <c r="C57" s="53"/>
      <c r="D57" s="166"/>
      <c r="E57" s="74"/>
      <c r="F57" s="54"/>
      <c r="G57" s="54"/>
      <c r="H57" s="54"/>
      <c r="I57" s="75"/>
      <c r="J57" s="22"/>
    </row>
    <row r="58" spans="1:10" ht="12" customHeight="1" x14ac:dyDescent="0.2">
      <c r="A58" s="16" t="s">
        <v>35</v>
      </c>
      <c r="B58" s="180">
        <f>+B17-B36+B48</f>
        <v>507834</v>
      </c>
      <c r="C58" s="166">
        <f>+C17-C36+C48</f>
        <v>9981</v>
      </c>
      <c r="D58" s="166">
        <f>+D17-D36+D48+D46</f>
        <v>121605</v>
      </c>
      <c r="E58" s="166">
        <f t="shared" ref="E58:I58" si="11">+E17-E36+E48+E46</f>
        <v>-314050</v>
      </c>
      <c r="F58" s="166">
        <f t="shared" si="11"/>
        <v>-456500</v>
      </c>
      <c r="G58" s="166">
        <f t="shared" si="11"/>
        <v>-470200</v>
      </c>
      <c r="H58" s="166">
        <f t="shared" si="11"/>
        <v>-485900</v>
      </c>
      <c r="I58" s="129">
        <f t="shared" si="11"/>
        <v>-503700</v>
      </c>
      <c r="J58" s="22"/>
    </row>
    <row r="59" spans="1:10" ht="12" customHeight="1" x14ac:dyDescent="0.2">
      <c r="A59" s="16"/>
      <c r="B59" s="63"/>
      <c r="C59" s="63"/>
      <c r="D59" s="166"/>
      <c r="E59" s="74"/>
      <c r="F59" s="54"/>
      <c r="G59" s="54"/>
      <c r="H59" s="54"/>
      <c r="I59" s="75"/>
      <c r="J59" s="22"/>
    </row>
    <row r="60" spans="1:10" ht="12" customHeight="1" x14ac:dyDescent="0.2">
      <c r="A60" s="16" t="s">
        <v>36</v>
      </c>
      <c r="B60" s="180">
        <v>579856</v>
      </c>
      <c r="C60" s="166">
        <f>+B62</f>
        <v>1087690</v>
      </c>
      <c r="D60" s="166">
        <f>+C62</f>
        <v>1097671</v>
      </c>
      <c r="E60" s="74">
        <f>+D62</f>
        <v>1219276</v>
      </c>
      <c r="F60" s="54">
        <f t="shared" ref="F60:I60" si="12">E62</f>
        <v>905226</v>
      </c>
      <c r="G60" s="54">
        <f t="shared" si="12"/>
        <v>448726</v>
      </c>
      <c r="H60" s="54">
        <f t="shared" si="12"/>
        <v>-21474</v>
      </c>
      <c r="I60" s="75">
        <f t="shared" si="12"/>
        <v>-507374</v>
      </c>
      <c r="J60" s="22"/>
    </row>
    <row r="61" spans="1:10" ht="12" customHeight="1" x14ac:dyDescent="0.2">
      <c r="A61" s="16"/>
      <c r="B61" s="63"/>
      <c r="C61" s="53"/>
      <c r="D61" s="166"/>
      <c r="E61" s="74"/>
      <c r="F61" s="54"/>
      <c r="G61" s="54"/>
      <c r="H61" s="54"/>
      <c r="I61" s="75"/>
    </row>
    <row r="62" spans="1:10" ht="12" customHeight="1" thickBot="1" x14ac:dyDescent="0.25">
      <c r="A62" s="16" t="s">
        <v>37</v>
      </c>
      <c r="B62" s="212">
        <f>+B58+B60</f>
        <v>1087690</v>
      </c>
      <c r="C62" s="167">
        <f>+C58+C60</f>
        <v>1097671</v>
      </c>
      <c r="D62" s="167">
        <f>+D58+D60</f>
        <v>1219276</v>
      </c>
      <c r="E62" s="76">
        <f t="shared" ref="E62:I62" si="13">+E58+E60</f>
        <v>905226</v>
      </c>
      <c r="F62" s="77">
        <f t="shared" si="13"/>
        <v>448726</v>
      </c>
      <c r="G62" s="77">
        <f t="shared" si="13"/>
        <v>-21474</v>
      </c>
      <c r="H62" s="77">
        <f t="shared" si="13"/>
        <v>-507374</v>
      </c>
      <c r="I62" s="78">
        <f t="shared" si="13"/>
        <v>-1011074</v>
      </c>
    </row>
    <row r="63" spans="1:10" ht="12" customHeight="1" thickBot="1" x14ac:dyDescent="0.25">
      <c r="A63" s="16"/>
      <c r="B63" s="181"/>
      <c r="C63" s="26"/>
      <c r="D63" s="182"/>
      <c r="E63" s="181"/>
      <c r="F63" s="26"/>
      <c r="G63" s="26"/>
      <c r="H63" s="26"/>
      <c r="I63" s="182"/>
    </row>
    <row r="64" spans="1:10" ht="12" hidden="1" customHeight="1" x14ac:dyDescent="0.25">
      <c r="A64" s="21" t="s">
        <v>38</v>
      </c>
      <c r="B64" s="183">
        <v>0</v>
      </c>
      <c r="C64" s="25">
        <v>0</v>
      </c>
      <c r="D64" s="184">
        <v>0</v>
      </c>
      <c r="E64" s="181">
        <v>0</v>
      </c>
      <c r="F64" s="26">
        <v>0</v>
      </c>
      <c r="G64" s="26">
        <v>0</v>
      </c>
      <c r="H64" s="26">
        <v>0</v>
      </c>
      <c r="I64" s="182">
        <v>0</v>
      </c>
    </row>
    <row r="65" spans="1:9" ht="12" hidden="1" customHeight="1" x14ac:dyDescent="0.25">
      <c r="A65" s="21"/>
      <c r="B65" s="183">
        <v>0</v>
      </c>
      <c r="C65" s="25">
        <v>0</v>
      </c>
      <c r="D65" s="184">
        <v>0</v>
      </c>
      <c r="E65" s="181">
        <v>0</v>
      </c>
      <c r="F65" s="26">
        <v>0</v>
      </c>
      <c r="G65" s="26">
        <v>0</v>
      </c>
      <c r="H65" s="26">
        <v>0</v>
      </c>
      <c r="I65" s="182">
        <v>0</v>
      </c>
    </row>
    <row r="66" spans="1:9" ht="12" hidden="1" customHeight="1" x14ac:dyDescent="0.2">
      <c r="A66" s="16" t="s">
        <v>39</v>
      </c>
      <c r="B66" s="185">
        <v>0</v>
      </c>
      <c r="C66" s="25">
        <v>0</v>
      </c>
      <c r="D66" s="184">
        <v>0</v>
      </c>
      <c r="E66" s="191">
        <v>0</v>
      </c>
      <c r="F66" s="27">
        <v>0</v>
      </c>
      <c r="G66" s="27">
        <v>0</v>
      </c>
      <c r="H66" s="27">
        <v>0</v>
      </c>
      <c r="I66" s="192">
        <v>0</v>
      </c>
    </row>
    <row r="67" spans="1:9" ht="12" hidden="1" customHeight="1" x14ac:dyDescent="0.2">
      <c r="A67" s="16" t="s">
        <v>40</v>
      </c>
      <c r="B67" s="185">
        <v>0</v>
      </c>
      <c r="C67" s="25">
        <v>0</v>
      </c>
      <c r="D67" s="184">
        <v>0</v>
      </c>
      <c r="E67" s="191">
        <v>0</v>
      </c>
      <c r="F67" s="27">
        <v>0</v>
      </c>
      <c r="G67" s="27">
        <v>0</v>
      </c>
      <c r="H67" s="27">
        <v>0</v>
      </c>
      <c r="I67" s="192">
        <v>0</v>
      </c>
    </row>
    <row r="68" spans="1:9" ht="12" hidden="1" thickBot="1" x14ac:dyDescent="0.25">
      <c r="A68" s="16" t="s">
        <v>41</v>
      </c>
      <c r="B68" s="185">
        <v>0</v>
      </c>
      <c r="C68" s="25">
        <v>0</v>
      </c>
      <c r="D68" s="184">
        <v>0</v>
      </c>
      <c r="E68" s="191">
        <v>0</v>
      </c>
      <c r="F68" s="27">
        <v>0</v>
      </c>
      <c r="G68" s="27">
        <v>0</v>
      </c>
      <c r="H68" s="27">
        <v>0</v>
      </c>
      <c r="I68" s="192">
        <v>0</v>
      </c>
    </row>
    <row r="69" spans="1:9" ht="12" hidden="1" thickBot="1" x14ac:dyDescent="0.25">
      <c r="A69" s="16" t="s">
        <v>42</v>
      </c>
      <c r="B69" s="185">
        <v>0</v>
      </c>
      <c r="C69" s="25">
        <v>0</v>
      </c>
      <c r="D69" s="184">
        <v>0</v>
      </c>
      <c r="E69" s="191">
        <v>0</v>
      </c>
      <c r="F69" s="27">
        <v>0</v>
      </c>
      <c r="G69" s="27">
        <v>0</v>
      </c>
      <c r="H69" s="27">
        <v>0</v>
      </c>
      <c r="I69" s="192">
        <v>0</v>
      </c>
    </row>
    <row r="70" spans="1:9" ht="12" hidden="1" thickBot="1" x14ac:dyDescent="0.25">
      <c r="A70" s="16" t="s">
        <v>43</v>
      </c>
      <c r="B70" s="185">
        <v>0</v>
      </c>
      <c r="C70" s="25">
        <v>0</v>
      </c>
      <c r="D70" s="184">
        <v>0</v>
      </c>
      <c r="E70" s="191">
        <v>0</v>
      </c>
      <c r="F70" s="27">
        <v>0</v>
      </c>
      <c r="G70" s="27">
        <v>0</v>
      </c>
      <c r="H70" s="27">
        <v>0</v>
      </c>
      <c r="I70" s="192">
        <v>0</v>
      </c>
    </row>
    <row r="71" spans="1:9" ht="12" hidden="1" thickBot="1" x14ac:dyDescent="0.25">
      <c r="A71" s="16" t="s">
        <v>44</v>
      </c>
      <c r="B71" s="185">
        <v>0</v>
      </c>
      <c r="C71" s="25">
        <v>0</v>
      </c>
      <c r="D71" s="184">
        <v>0</v>
      </c>
      <c r="E71" s="191">
        <v>0</v>
      </c>
      <c r="F71" s="27">
        <v>0</v>
      </c>
      <c r="G71" s="27">
        <v>0</v>
      </c>
      <c r="H71" s="27">
        <v>0</v>
      </c>
      <c r="I71" s="192">
        <v>0</v>
      </c>
    </row>
    <row r="72" spans="1:9" ht="12" hidden="1" thickBot="1" x14ac:dyDescent="0.25">
      <c r="A72" s="16"/>
      <c r="B72" s="186"/>
      <c r="C72" s="29"/>
      <c r="D72" s="187"/>
      <c r="E72" s="186"/>
      <c r="F72" s="28"/>
      <c r="G72" s="28"/>
      <c r="H72" s="28"/>
      <c r="I72" s="193"/>
    </row>
    <row r="73" spans="1:9" s="30" customFormat="1" ht="13.5" customHeight="1" thickBot="1" x14ac:dyDescent="0.3">
      <c r="A73" s="58" t="s">
        <v>45</v>
      </c>
      <c r="B73" s="229" t="s">
        <v>2</v>
      </c>
      <c r="C73" s="230"/>
      <c r="D73" s="231"/>
      <c r="E73" s="236" t="s">
        <v>3</v>
      </c>
      <c r="F73" s="237"/>
      <c r="G73" s="237"/>
      <c r="H73" s="237"/>
      <c r="I73" s="238"/>
    </row>
    <row r="74" spans="1:9" x14ac:dyDescent="0.2">
      <c r="A74" s="16"/>
      <c r="B74" s="141" t="s">
        <v>4</v>
      </c>
      <c r="C74" s="142" t="s">
        <v>4</v>
      </c>
      <c r="D74" s="169" t="s">
        <v>4</v>
      </c>
      <c r="E74" s="175" t="s">
        <v>4</v>
      </c>
      <c r="F74" s="143" t="s">
        <v>4</v>
      </c>
      <c r="G74" s="143" t="s">
        <v>4</v>
      </c>
      <c r="H74" s="143" t="s">
        <v>4</v>
      </c>
      <c r="I74" s="144" t="s">
        <v>4</v>
      </c>
    </row>
    <row r="75" spans="1:9" ht="12.6" thickBot="1" x14ac:dyDescent="0.3">
      <c r="A75" s="21" t="s">
        <v>46</v>
      </c>
      <c r="B75" s="145">
        <f>+B11</f>
        <v>2021</v>
      </c>
      <c r="C75" s="146">
        <f>+C11</f>
        <v>2022</v>
      </c>
      <c r="D75" s="170">
        <f>+D11</f>
        <v>2023</v>
      </c>
      <c r="E75" s="135">
        <f t="shared" ref="E75:I75" si="14">+E11</f>
        <v>2024</v>
      </c>
      <c r="F75" s="136">
        <f t="shared" si="14"/>
        <v>2025</v>
      </c>
      <c r="G75" s="136">
        <f t="shared" si="14"/>
        <v>2026</v>
      </c>
      <c r="H75" s="136">
        <f t="shared" si="14"/>
        <v>2027</v>
      </c>
      <c r="I75" s="137">
        <f t="shared" si="14"/>
        <v>2028</v>
      </c>
    </row>
    <row r="76" spans="1:9" x14ac:dyDescent="0.2">
      <c r="A76" s="16" t="s">
        <v>68</v>
      </c>
      <c r="B76" s="138">
        <v>769.35</v>
      </c>
      <c r="C76" s="171">
        <v>725.05</v>
      </c>
      <c r="D76" s="171">
        <v>836.11</v>
      </c>
      <c r="E76" s="176">
        <v>850</v>
      </c>
      <c r="F76" s="139">
        <v>850</v>
      </c>
      <c r="G76" s="139">
        <v>850</v>
      </c>
      <c r="H76" s="139">
        <v>850</v>
      </c>
      <c r="I76" s="140">
        <v>850</v>
      </c>
    </row>
    <row r="77" spans="1:9" x14ac:dyDescent="0.2">
      <c r="A77" s="16" t="s">
        <v>47</v>
      </c>
      <c r="B77" s="97">
        <v>40</v>
      </c>
      <c r="C77" s="172">
        <v>44</v>
      </c>
      <c r="D77" s="172">
        <v>47</v>
      </c>
      <c r="E77" s="177">
        <v>47</v>
      </c>
      <c r="F77" s="95">
        <f t="shared" ref="F77:H79" si="15">+E77</f>
        <v>47</v>
      </c>
      <c r="G77" s="95">
        <f t="shared" si="15"/>
        <v>47</v>
      </c>
      <c r="H77" s="95">
        <f t="shared" si="15"/>
        <v>47</v>
      </c>
      <c r="I77" s="96">
        <v>47</v>
      </c>
    </row>
    <row r="78" spans="1:9" x14ac:dyDescent="0.2">
      <c r="A78" s="16" t="s">
        <v>48</v>
      </c>
      <c r="B78" s="97">
        <v>6</v>
      </c>
      <c r="C78" s="172">
        <v>8</v>
      </c>
      <c r="D78" s="172">
        <v>8</v>
      </c>
      <c r="E78" s="177">
        <v>8</v>
      </c>
      <c r="F78" s="95">
        <f t="shared" si="15"/>
        <v>8</v>
      </c>
      <c r="G78" s="95">
        <f t="shared" si="15"/>
        <v>8</v>
      </c>
      <c r="H78" s="95">
        <f t="shared" si="15"/>
        <v>8</v>
      </c>
      <c r="I78" s="96">
        <v>8</v>
      </c>
    </row>
    <row r="79" spans="1:9" ht="12" thickBot="1" x14ac:dyDescent="0.25">
      <c r="A79" s="16" t="s">
        <v>49</v>
      </c>
      <c r="B79" s="108">
        <v>31</v>
      </c>
      <c r="C79" s="173">
        <f>88-8-44</f>
        <v>36</v>
      </c>
      <c r="D79" s="173">
        <v>37</v>
      </c>
      <c r="E79" s="178">
        <v>37</v>
      </c>
      <c r="F79" s="109">
        <f t="shared" si="15"/>
        <v>37</v>
      </c>
      <c r="G79" s="109">
        <f t="shared" si="15"/>
        <v>37</v>
      </c>
      <c r="H79" s="109">
        <f t="shared" si="15"/>
        <v>37</v>
      </c>
      <c r="I79" s="110">
        <v>37</v>
      </c>
    </row>
    <row r="80" spans="1:9" ht="12" thickBot="1" x14ac:dyDescent="0.25">
      <c r="A80" s="16" t="s">
        <v>107</v>
      </c>
      <c r="B80" s="217">
        <f t="shared" ref="B80:D80" si="16">+B76/(B77+B78+B79)</f>
        <v>9.9915584415584426</v>
      </c>
      <c r="C80" s="174">
        <f t="shared" si="16"/>
        <v>8.2392045454545446</v>
      </c>
      <c r="D80" s="174">
        <f t="shared" si="16"/>
        <v>9.0881521739130431</v>
      </c>
      <c r="E80" s="213">
        <f>+E76/(E77+E78+E79)</f>
        <v>9.2391304347826093</v>
      </c>
      <c r="F80" s="214">
        <f>+F76/(F77+F78+F79)</f>
        <v>9.2391304347826093</v>
      </c>
      <c r="G80" s="214">
        <f>+G76/(G77+G78+G79)</f>
        <v>9.2391304347826093</v>
      </c>
      <c r="H80" s="214">
        <f>+H76/(H77+H78+H79)</f>
        <v>9.2391304347826093</v>
      </c>
      <c r="I80" s="215">
        <f>+I76/(I77+I78+I79)</f>
        <v>9.2391304347826093</v>
      </c>
    </row>
    <row r="81" spans="1:9" x14ac:dyDescent="0.2">
      <c r="A81" s="16"/>
      <c r="B81" s="39"/>
      <c r="C81" s="216"/>
      <c r="D81" s="188"/>
      <c r="E81" s="194"/>
      <c r="F81" s="31"/>
      <c r="G81" s="32"/>
      <c r="H81" s="32"/>
      <c r="I81" s="33"/>
    </row>
    <row r="82" spans="1:9" ht="12.6" thickBot="1" x14ac:dyDescent="0.3">
      <c r="A82" s="21" t="s">
        <v>50</v>
      </c>
      <c r="B82" s="39"/>
      <c r="C82" s="216"/>
      <c r="D82" s="188"/>
      <c r="E82" s="194"/>
      <c r="F82" s="31"/>
      <c r="G82" s="32"/>
      <c r="H82" s="32"/>
      <c r="I82" s="33"/>
    </row>
    <row r="83" spans="1:9" x14ac:dyDescent="0.2">
      <c r="A83" s="16" t="s">
        <v>51</v>
      </c>
      <c r="B83" s="104">
        <v>324216</v>
      </c>
      <c r="C83" s="105">
        <v>373856</v>
      </c>
      <c r="D83" s="105">
        <v>442635</v>
      </c>
      <c r="E83" s="106">
        <f>ROUND(+D83*1.03,-2)</f>
        <v>455900</v>
      </c>
      <c r="F83" s="106">
        <f>ROUND(+E83*1.03,-2)</f>
        <v>469600</v>
      </c>
      <c r="G83" s="106">
        <f t="shared" ref="G83" si="17">ROUND(+F83*1.03,-2)</f>
        <v>483700</v>
      </c>
      <c r="H83" s="106">
        <f t="shared" ref="H83:H85" si="18">ROUND(+G83*1.03,-2)</f>
        <v>498200</v>
      </c>
      <c r="I83" s="107">
        <f t="shared" ref="I83:I85" si="19">ROUND(+H83*1.03,-2)</f>
        <v>513100</v>
      </c>
    </row>
    <row r="84" spans="1:9" x14ac:dyDescent="0.2">
      <c r="A84" s="16" t="s">
        <v>112</v>
      </c>
      <c r="B84" s="98">
        <v>50688</v>
      </c>
      <c r="C84" s="99">
        <v>71127</v>
      </c>
      <c r="D84" s="99">
        <v>63832</v>
      </c>
      <c r="E84" s="47">
        <f t="shared" ref="E84:E100" si="20">ROUND(+D84*1.03,-2)</f>
        <v>65700</v>
      </c>
      <c r="F84" s="47">
        <f t="shared" ref="F84:I100" si="21">ROUND(+E84*1.03,-2)</f>
        <v>67700</v>
      </c>
      <c r="G84" s="47">
        <f t="shared" ref="G84" si="22">ROUND(+F84*1.03,-2)</f>
        <v>69700</v>
      </c>
      <c r="H84" s="47">
        <f t="shared" si="18"/>
        <v>71800</v>
      </c>
      <c r="I84" s="66">
        <f t="shared" si="19"/>
        <v>74000</v>
      </c>
    </row>
    <row r="85" spans="1:9" x14ac:dyDescent="0.2">
      <c r="A85" s="16" t="s">
        <v>99</v>
      </c>
      <c r="B85" s="98">
        <v>47092</v>
      </c>
      <c r="C85" s="99">
        <f>134531+1680</f>
        <v>136211</v>
      </c>
      <c r="D85" s="99">
        <v>235279</v>
      </c>
      <c r="E85" s="47">
        <f t="shared" si="20"/>
        <v>242300</v>
      </c>
      <c r="F85" s="47">
        <f t="shared" si="21"/>
        <v>249600</v>
      </c>
      <c r="G85" s="47">
        <f t="shared" ref="G85" si="23">ROUND(+F85*1.03,-2)</f>
        <v>257100</v>
      </c>
      <c r="H85" s="47">
        <f t="shared" si="18"/>
        <v>264800</v>
      </c>
      <c r="I85" s="66">
        <f t="shared" si="19"/>
        <v>272700</v>
      </c>
    </row>
    <row r="86" spans="1:9" x14ac:dyDescent="0.2">
      <c r="A86" s="16" t="s">
        <v>83</v>
      </c>
      <c r="B86" s="98">
        <v>0</v>
      </c>
      <c r="C86" s="99">
        <v>0</v>
      </c>
      <c r="D86" s="99">
        <v>0</v>
      </c>
      <c r="E86" s="100">
        <f t="shared" si="20"/>
        <v>0</v>
      </c>
      <c r="F86" s="100">
        <f t="shared" si="21"/>
        <v>0</v>
      </c>
      <c r="G86" s="100">
        <v>0</v>
      </c>
      <c r="H86" s="100">
        <v>0</v>
      </c>
      <c r="I86" s="101">
        <v>0</v>
      </c>
    </row>
    <row r="87" spans="1:9" x14ac:dyDescent="0.2">
      <c r="A87" s="16" t="s">
        <v>84</v>
      </c>
      <c r="B87" s="98">
        <v>0</v>
      </c>
      <c r="C87" s="99">
        <v>0</v>
      </c>
      <c r="D87" s="99">
        <v>0</v>
      </c>
      <c r="E87" s="100">
        <f t="shared" si="20"/>
        <v>0</v>
      </c>
      <c r="F87" s="100">
        <f t="shared" si="21"/>
        <v>0</v>
      </c>
      <c r="G87" s="100">
        <v>0</v>
      </c>
      <c r="H87" s="100">
        <v>0</v>
      </c>
      <c r="I87" s="101">
        <v>0</v>
      </c>
    </row>
    <row r="88" spans="1:9" x14ac:dyDescent="0.2">
      <c r="A88" s="16" t="s">
        <v>98</v>
      </c>
      <c r="B88" s="98">
        <v>177711</v>
      </c>
      <c r="C88" s="99">
        <v>160934</v>
      </c>
      <c r="D88" s="99">
        <v>188159</v>
      </c>
      <c r="E88" s="100">
        <f t="shared" si="20"/>
        <v>193800</v>
      </c>
      <c r="F88" s="100">
        <v>179000</v>
      </c>
      <c r="G88" s="100">
        <v>180000</v>
      </c>
      <c r="H88" s="100">
        <v>181000</v>
      </c>
      <c r="I88" s="101">
        <v>182000</v>
      </c>
    </row>
    <row r="89" spans="1:9" x14ac:dyDescent="0.2">
      <c r="A89" s="16" t="s">
        <v>52</v>
      </c>
      <c r="B89" s="98">
        <v>0</v>
      </c>
      <c r="C89" s="99">
        <v>0</v>
      </c>
      <c r="D89" s="99">
        <v>0</v>
      </c>
      <c r="E89" s="100">
        <f t="shared" si="20"/>
        <v>0</v>
      </c>
      <c r="F89" s="100">
        <f t="shared" si="21"/>
        <v>0</v>
      </c>
      <c r="G89" s="100">
        <v>0</v>
      </c>
      <c r="H89" s="100">
        <v>0</v>
      </c>
      <c r="I89" s="101">
        <v>0</v>
      </c>
    </row>
    <row r="90" spans="1:9" x14ac:dyDescent="0.2">
      <c r="A90" s="16" t="s">
        <v>53</v>
      </c>
      <c r="B90" s="98">
        <v>0</v>
      </c>
      <c r="C90" s="99">
        <v>0</v>
      </c>
      <c r="D90" s="99">
        <v>0</v>
      </c>
      <c r="E90" s="100">
        <f t="shared" si="20"/>
        <v>0</v>
      </c>
      <c r="F90" s="100">
        <f t="shared" si="21"/>
        <v>0</v>
      </c>
      <c r="G90" s="100">
        <v>0</v>
      </c>
      <c r="H90" s="100">
        <v>0</v>
      </c>
      <c r="I90" s="101">
        <v>0</v>
      </c>
    </row>
    <row r="91" spans="1:9" x14ac:dyDescent="0.2">
      <c r="A91" s="16" t="s">
        <v>113</v>
      </c>
      <c r="B91" s="102">
        <v>5773</v>
      </c>
      <c r="C91" s="103">
        <v>5871</v>
      </c>
      <c r="D91" s="103">
        <v>12233</v>
      </c>
      <c r="E91" s="100">
        <v>12600</v>
      </c>
      <c r="F91" s="100">
        <v>7000</v>
      </c>
      <c r="G91" s="100">
        <v>7000</v>
      </c>
      <c r="H91" s="100">
        <v>7000</v>
      </c>
      <c r="I91" s="101">
        <v>7000</v>
      </c>
    </row>
    <row r="92" spans="1:9" x14ac:dyDescent="0.2">
      <c r="A92" s="16" t="s">
        <v>54</v>
      </c>
      <c r="B92" s="102">
        <v>35519</v>
      </c>
      <c r="C92" s="103">
        <v>25779</v>
      </c>
      <c r="D92" s="103">
        <v>30624</v>
      </c>
      <c r="E92" s="47">
        <f t="shared" si="20"/>
        <v>31500</v>
      </c>
      <c r="F92" s="47">
        <f t="shared" si="21"/>
        <v>32400</v>
      </c>
      <c r="G92" s="47">
        <f t="shared" ref="G92" si="24">ROUND(+F92*1.03,-2)</f>
        <v>33400</v>
      </c>
      <c r="H92" s="47">
        <f t="shared" ref="H92:H93" si="25">ROUND(+G92*1.03,-2)</f>
        <v>34400</v>
      </c>
      <c r="I92" s="66">
        <f t="shared" ref="I92:I93" si="26">ROUND(+H92*1.03,-2)</f>
        <v>35400</v>
      </c>
    </row>
    <row r="93" spans="1:9" x14ac:dyDescent="0.2">
      <c r="A93" s="16" t="s">
        <v>55</v>
      </c>
      <c r="B93" s="102">
        <v>2600</v>
      </c>
      <c r="C93" s="103">
        <v>0</v>
      </c>
      <c r="D93" s="103">
        <v>0</v>
      </c>
      <c r="E93" s="47">
        <f t="shared" si="20"/>
        <v>0</v>
      </c>
      <c r="F93" s="47">
        <f t="shared" si="21"/>
        <v>0</v>
      </c>
      <c r="G93" s="47">
        <f t="shared" ref="G93" si="27">ROUND(+F93*1.03,-2)</f>
        <v>0</v>
      </c>
      <c r="H93" s="47">
        <f t="shared" si="25"/>
        <v>0</v>
      </c>
      <c r="I93" s="66">
        <f t="shared" si="26"/>
        <v>0</v>
      </c>
    </row>
    <row r="94" spans="1:9" x14ac:dyDescent="0.2">
      <c r="A94" s="16" t="s">
        <v>56</v>
      </c>
      <c r="B94" s="102">
        <v>7000</v>
      </c>
      <c r="C94" s="103">
        <v>11000</v>
      </c>
      <c r="D94" s="103">
        <v>12000</v>
      </c>
      <c r="E94" s="100">
        <f t="shared" si="20"/>
        <v>12400</v>
      </c>
      <c r="F94" s="100">
        <v>12000</v>
      </c>
      <c r="G94" s="100">
        <v>12000</v>
      </c>
      <c r="H94" s="100">
        <v>12000</v>
      </c>
      <c r="I94" s="101">
        <v>12000</v>
      </c>
    </row>
    <row r="95" spans="1:9" x14ac:dyDescent="0.2">
      <c r="A95" s="16" t="s">
        <v>66</v>
      </c>
      <c r="B95" s="102">
        <v>0</v>
      </c>
      <c r="C95" s="103">
        <v>0</v>
      </c>
      <c r="D95" s="103">
        <v>0</v>
      </c>
      <c r="E95" s="100">
        <f t="shared" si="20"/>
        <v>0</v>
      </c>
      <c r="F95" s="100">
        <f t="shared" si="21"/>
        <v>0</v>
      </c>
      <c r="G95" s="100">
        <f t="shared" si="21"/>
        <v>0</v>
      </c>
      <c r="H95" s="100">
        <f t="shared" si="21"/>
        <v>0</v>
      </c>
      <c r="I95" s="101">
        <f t="shared" si="21"/>
        <v>0</v>
      </c>
    </row>
    <row r="96" spans="1:9" x14ac:dyDescent="0.2">
      <c r="A96" s="16" t="s">
        <v>67</v>
      </c>
      <c r="B96" s="102">
        <v>0</v>
      </c>
      <c r="C96" s="103">
        <v>0</v>
      </c>
      <c r="D96" s="103">
        <v>0</v>
      </c>
      <c r="E96" s="100">
        <f t="shared" si="20"/>
        <v>0</v>
      </c>
      <c r="F96" s="100">
        <f t="shared" si="21"/>
        <v>0</v>
      </c>
      <c r="G96" s="100">
        <v>0</v>
      </c>
      <c r="H96" s="100">
        <v>0</v>
      </c>
      <c r="I96" s="101">
        <v>0</v>
      </c>
    </row>
    <row r="97" spans="1:9" x14ac:dyDescent="0.2">
      <c r="A97" s="16" t="s">
        <v>69</v>
      </c>
      <c r="B97" s="102">
        <v>44319</v>
      </c>
      <c r="C97" s="103">
        <f>86766+44503</f>
        <v>131269</v>
      </c>
      <c r="D97" s="103">
        <v>134572</v>
      </c>
      <c r="E97" s="47">
        <f t="shared" si="20"/>
        <v>138600</v>
      </c>
      <c r="F97" s="47">
        <f t="shared" si="21"/>
        <v>142800</v>
      </c>
      <c r="G97" s="47">
        <f t="shared" ref="G97" si="28">ROUND(+F97*1.03,-2)</f>
        <v>147100</v>
      </c>
      <c r="H97" s="47">
        <f t="shared" ref="H97" si="29">ROUND(+G97*1.03,-2)</f>
        <v>151500</v>
      </c>
      <c r="I97" s="66">
        <f t="shared" ref="I97" si="30">ROUND(+H97*1.03,-2)</f>
        <v>156000</v>
      </c>
    </row>
    <row r="98" spans="1:9" x14ac:dyDescent="0.2">
      <c r="A98" s="16" t="s">
        <v>97</v>
      </c>
      <c r="B98" s="102">
        <f>128687+82357+33066</f>
        <v>244110</v>
      </c>
      <c r="C98" s="103">
        <f>142191+87224+53380</f>
        <v>282795</v>
      </c>
      <c r="D98" s="103">
        <v>290610</v>
      </c>
      <c r="E98" s="47">
        <f t="shared" si="20"/>
        <v>299300</v>
      </c>
      <c r="F98" s="47">
        <f t="shared" ref="F98" si="31">ROUND(+E98*1.03,-2)</f>
        <v>308300</v>
      </c>
      <c r="G98" s="47">
        <f t="shared" ref="G98" si="32">ROUND(+F98*1.03,-2)</f>
        <v>317500</v>
      </c>
      <c r="H98" s="47">
        <f t="shared" ref="H98" si="33">ROUND(+G98*1.03,-2)</f>
        <v>327000</v>
      </c>
      <c r="I98" s="66">
        <f t="shared" ref="I98" si="34">ROUND(+H98*1.03,-2)</f>
        <v>336800</v>
      </c>
    </row>
    <row r="99" spans="1:9" x14ac:dyDescent="0.2">
      <c r="A99" s="16" t="s">
        <v>105</v>
      </c>
      <c r="B99" s="102">
        <v>298003</v>
      </c>
      <c r="C99" s="103">
        <v>237439</v>
      </c>
      <c r="D99" s="103">
        <v>174234</v>
      </c>
      <c r="E99" s="47">
        <f t="shared" si="20"/>
        <v>179500</v>
      </c>
      <c r="F99" s="47">
        <v>235000</v>
      </c>
      <c r="G99" s="47">
        <v>270000</v>
      </c>
      <c r="H99" s="47">
        <f t="shared" si="21"/>
        <v>278100</v>
      </c>
      <c r="I99" s="66">
        <f t="shared" si="21"/>
        <v>286400</v>
      </c>
    </row>
    <row r="100" spans="1:9" x14ac:dyDescent="0.2">
      <c r="A100" s="16" t="s">
        <v>70</v>
      </c>
      <c r="B100" s="102">
        <v>0</v>
      </c>
      <c r="C100" s="103">
        <v>0</v>
      </c>
      <c r="D100" s="103">
        <v>0</v>
      </c>
      <c r="E100" s="100">
        <f t="shared" si="20"/>
        <v>0</v>
      </c>
      <c r="F100" s="100">
        <f t="shared" si="21"/>
        <v>0</v>
      </c>
      <c r="G100" s="100">
        <v>0</v>
      </c>
      <c r="H100" s="100">
        <v>0</v>
      </c>
      <c r="I100" s="101">
        <v>0</v>
      </c>
    </row>
    <row r="101" spans="1:9" ht="12" thickBot="1" x14ac:dyDescent="0.25">
      <c r="A101" s="16" t="s">
        <v>114</v>
      </c>
      <c r="B101" s="218">
        <f>+B24-B83-B84-B85-B86-B87-B88-B89-B90-B91-B92-B93-B94-B95-B96-B97-B98-B99-B100</f>
        <v>49103</v>
      </c>
      <c r="C101" s="219">
        <f>+C24-C83-C84-C85-C86-C87-C88-C89-C90-C91-C92-C93-C94-C95-C96-C97-C98-C99-C100</f>
        <v>93582</v>
      </c>
      <c r="D101" s="219">
        <f>+D24-D83-D84-D85-D86-D87-D88-D89-D90-D91-D92-D93-D94-D95-D96-D97-D98-D99-D100</f>
        <v>173834</v>
      </c>
      <c r="E101" s="202">
        <f>+E24-E83-E84-E85-E86-E87-E88-E89-E90-E91-E92-E93-E94-E95-E96-E97-E98-E99-E100</f>
        <v>118400</v>
      </c>
      <c r="F101" s="202">
        <f t="shared" ref="F101:G101" si="35">+F24-F83-F84-F85-F86-F87-F88-F89-F90-F91-F92-F93-F94-F95-F96-F97-F98-F99-F100</f>
        <v>82500</v>
      </c>
      <c r="G101" s="202">
        <f t="shared" si="35"/>
        <v>45000</v>
      </c>
      <c r="H101" s="202">
        <f t="shared" ref="H101" si="36">+H24-H83-H84-H85-H86-H87-H88-H89-H90-H91-H92-H93-H94-H95-H96-H97-H98-H99-H100</f>
        <v>34100</v>
      </c>
      <c r="I101" s="203">
        <f t="shared" ref="I101" si="37">+I24-I83-I84-I85-I86-I87-I88-I89-I90-I91-I92-I93-I94-I95-I96-I97-I98-I99-I100</f>
        <v>22600</v>
      </c>
    </row>
    <row r="102" spans="1:9" s="30" customFormat="1" ht="12.6" thickBot="1" x14ac:dyDescent="0.3">
      <c r="A102" s="16" t="s">
        <v>57</v>
      </c>
      <c r="B102" s="200">
        <f>+B24</f>
        <v>1286134</v>
      </c>
      <c r="C102" s="201">
        <f t="shared" ref="C102" si="38">SUM(C83:C101)</f>
        <v>1529863</v>
      </c>
      <c r="D102" s="201">
        <f t="shared" ref="D102:I102" si="39">SUM(D83:D101)</f>
        <v>1758012</v>
      </c>
      <c r="E102" s="131">
        <f t="shared" si="39"/>
        <v>1750000</v>
      </c>
      <c r="F102" s="131">
        <f t="shared" si="39"/>
        <v>1785900</v>
      </c>
      <c r="G102" s="131">
        <f t="shared" si="39"/>
        <v>1822500</v>
      </c>
      <c r="H102" s="131">
        <f t="shared" si="39"/>
        <v>1859900</v>
      </c>
      <c r="I102" s="132">
        <f t="shared" si="39"/>
        <v>1898000</v>
      </c>
    </row>
    <row r="103" spans="1:9" s="30" customFormat="1" ht="12" hidden="1" x14ac:dyDescent="0.25">
      <c r="A103" s="34"/>
      <c r="B103" s="35"/>
      <c r="C103" s="220"/>
      <c r="D103" s="189"/>
      <c r="E103" s="195"/>
      <c r="F103" s="36"/>
      <c r="G103" s="36"/>
      <c r="H103" s="36"/>
      <c r="I103" s="37"/>
    </row>
    <row r="104" spans="1:9" s="30" customFormat="1" ht="12" x14ac:dyDescent="0.25">
      <c r="A104" s="38"/>
      <c r="B104" s="35"/>
      <c r="C104" s="220"/>
      <c r="D104" s="189"/>
      <c r="E104" s="195"/>
      <c r="F104" s="36"/>
      <c r="G104" s="36"/>
      <c r="H104" s="36"/>
      <c r="I104" s="37"/>
    </row>
    <row r="105" spans="1:9" ht="12.6" thickBot="1" x14ac:dyDescent="0.3">
      <c r="A105" s="21" t="s">
        <v>58</v>
      </c>
      <c r="B105" s="55"/>
      <c r="C105" s="221"/>
      <c r="D105" s="190"/>
      <c r="E105" s="16"/>
      <c r="I105" s="20"/>
    </row>
    <row r="106" spans="1:9" x14ac:dyDescent="0.2">
      <c r="A106" s="16" t="s">
        <v>59</v>
      </c>
      <c r="B106" s="79">
        <v>0</v>
      </c>
      <c r="C106" s="209">
        <v>0</v>
      </c>
      <c r="D106" s="204">
        <f>-(D50+D51)</f>
        <v>0</v>
      </c>
      <c r="E106" s="196">
        <v>0</v>
      </c>
      <c r="F106" s="80">
        <v>0</v>
      </c>
      <c r="G106" s="80">
        <f t="shared" ref="G106:I106" si="40">-(G50+G51)</f>
        <v>0</v>
      </c>
      <c r="H106" s="80">
        <f t="shared" si="40"/>
        <v>0</v>
      </c>
      <c r="I106" s="81">
        <f t="shared" si="40"/>
        <v>0</v>
      </c>
    </row>
    <row r="107" spans="1:9" x14ac:dyDescent="0.2">
      <c r="A107" s="16" t="s">
        <v>60</v>
      </c>
      <c r="B107" s="82">
        <v>0</v>
      </c>
      <c r="C107" s="208">
        <v>0</v>
      </c>
      <c r="D107" s="205">
        <f t="shared" ref="D107:I107" si="41">IFERROR((D41+SUM(D44:D48))/D106,0)</f>
        <v>0</v>
      </c>
      <c r="E107" s="197">
        <f t="shared" si="41"/>
        <v>0</v>
      </c>
      <c r="F107" s="56">
        <f t="shared" si="41"/>
        <v>0</v>
      </c>
      <c r="G107" s="56">
        <f t="shared" si="41"/>
        <v>0</v>
      </c>
      <c r="H107" s="56">
        <f t="shared" si="41"/>
        <v>0</v>
      </c>
      <c r="I107" s="83">
        <f t="shared" si="41"/>
        <v>0</v>
      </c>
    </row>
    <row r="108" spans="1:9" x14ac:dyDescent="0.2">
      <c r="A108" s="16" t="s">
        <v>61</v>
      </c>
      <c r="B108" s="84">
        <v>0.14197714116075399</v>
      </c>
      <c r="C108" s="206">
        <f>IFERROR((C76/B76)-1,0)</f>
        <v>-5.7581074933385379E-2</v>
      </c>
      <c r="D108" s="206">
        <f>IFERROR((D76/C76)-1,0)</f>
        <v>0.15317564305909936</v>
      </c>
      <c r="E108" s="198">
        <f>IFERROR((E76/C76)-1,0)</f>
        <v>0.17233294255568588</v>
      </c>
      <c r="F108" s="57">
        <f t="shared" ref="F108:I108" si="42">IFERROR((F76/E76)-1,0)</f>
        <v>0</v>
      </c>
      <c r="G108" s="57">
        <f t="shared" si="42"/>
        <v>0</v>
      </c>
      <c r="H108" s="57">
        <f t="shared" si="42"/>
        <v>0</v>
      </c>
      <c r="I108" s="85">
        <f t="shared" si="42"/>
        <v>0</v>
      </c>
    </row>
    <row r="109" spans="1:9" x14ac:dyDescent="0.2">
      <c r="A109" s="16" t="s">
        <v>62</v>
      </c>
      <c r="B109" s="84">
        <v>1.0735576923076922</v>
      </c>
      <c r="C109" s="206">
        <f>IFERROR((C26/B26)-1,0)</f>
        <v>0.64131694875956402</v>
      </c>
      <c r="D109" s="206">
        <f>IFERROR((D26/C26)-1,0)</f>
        <v>0.47951688091538358</v>
      </c>
      <c r="E109" s="198">
        <f>IFERROR((E26/C26)-1,0)</f>
        <v>0.76578612798417867</v>
      </c>
      <c r="F109" s="57">
        <f t="shared" ref="F109:I109" si="43">IFERROR((F26/E26)-1,0)</f>
        <v>3.2000000000000028E-2</v>
      </c>
      <c r="G109" s="57">
        <f t="shared" si="43"/>
        <v>3.1007751937984551E-2</v>
      </c>
      <c r="H109" s="57">
        <f t="shared" si="43"/>
        <v>3.007518796992481E-2</v>
      </c>
      <c r="I109" s="85">
        <f t="shared" si="43"/>
        <v>2.9197080291970767E-2</v>
      </c>
    </row>
    <row r="110" spans="1:9" x14ac:dyDescent="0.2">
      <c r="A110" s="16" t="s">
        <v>63</v>
      </c>
      <c r="B110" s="84">
        <v>0.15202765813029195</v>
      </c>
      <c r="C110" s="206">
        <f>IFERROR((C17/B17)-1,0)</f>
        <v>-7.7878452859682534E-2</v>
      </c>
      <c r="D110" s="206">
        <f>IFERROR((D17/C17)-1,0)</f>
        <v>9.2831058666792199E-2</v>
      </c>
      <c r="E110" s="198">
        <f>IFERROR((E17/C17)-1,0)</f>
        <v>0.16989626452510964</v>
      </c>
      <c r="F110" s="57">
        <f t="shared" ref="F110:I110" si="44">IFERROR((F17/E17)-1,0)</f>
        <v>9.3547757406489129E-3</v>
      </c>
      <c r="G110" s="57">
        <f t="shared" si="44"/>
        <v>2.9470395715560871E-2</v>
      </c>
      <c r="H110" s="57">
        <f t="shared" si="44"/>
        <v>2.9479342784063833E-2</v>
      </c>
      <c r="I110" s="85">
        <f t="shared" si="44"/>
        <v>2.9491444533344513E-2</v>
      </c>
    </row>
    <row r="111" spans="1:9" x14ac:dyDescent="0.2">
      <c r="A111" s="16" t="s">
        <v>64</v>
      </c>
      <c r="B111" s="84">
        <v>-0.90969500649712265</v>
      </c>
      <c r="C111" s="206">
        <f>IFERROR((C54/B54)-1,0)</f>
        <v>0.38623214369478931</v>
      </c>
      <c r="D111" s="206">
        <f>IFERROR((D54/C54)-1,0)</f>
        <v>0.21412870920014826</v>
      </c>
      <c r="E111" s="198">
        <f>IFERROR((E54/C54)-1,0)</f>
        <v>0.12405458819463688</v>
      </c>
      <c r="F111" s="57">
        <f t="shared" ref="F111:I111" si="45">IFERROR((F54/E54)-1,0)</f>
        <v>-0.51282626100880702</v>
      </c>
      <c r="G111" s="57">
        <f t="shared" si="45"/>
        <v>-2.6295030239287254E-4</v>
      </c>
      <c r="H111" s="57">
        <f t="shared" si="45"/>
        <v>0</v>
      </c>
      <c r="I111" s="85">
        <f t="shared" si="45"/>
        <v>0</v>
      </c>
    </row>
    <row r="112" spans="1:9" ht="12" thickBot="1" x14ac:dyDescent="0.25">
      <c r="A112" s="40" t="s">
        <v>95</v>
      </c>
      <c r="B112" s="222">
        <f t="shared" ref="B112:I112" si="46">IFERROR(B60/(B36+SUM(B50:B51)/365),0)</f>
        <v>0.10233834115651277</v>
      </c>
      <c r="C112" s="207">
        <f t="shared" si="46"/>
        <v>0.19138898263600146</v>
      </c>
      <c r="D112" s="207">
        <f t="shared" si="46"/>
        <v>0.16640720283128635</v>
      </c>
      <c r="E112" s="199">
        <f t="shared" si="46"/>
        <v>0.17088661527680449</v>
      </c>
      <c r="F112" s="86">
        <f t="shared" si="46"/>
        <v>0.12334291670640814</v>
      </c>
      <c r="G112" s="86">
        <f t="shared" si="46"/>
        <v>5.9428397367131527E-2</v>
      </c>
      <c r="H112" s="86">
        <f t="shared" si="46"/>
        <v>-2.7635642952743744E-3</v>
      </c>
      <c r="I112" s="87">
        <f t="shared" si="46"/>
        <v>-6.3435229986372105E-2</v>
      </c>
    </row>
    <row r="113" spans="1:9" ht="9" customHeight="1" x14ac:dyDescent="0.2">
      <c r="I113" s="41"/>
    </row>
    <row r="114" spans="1:9" ht="12" x14ac:dyDescent="0.25">
      <c r="A114" s="42" t="s">
        <v>65</v>
      </c>
      <c r="I114" s="41"/>
    </row>
    <row r="115" spans="1:9" ht="12" customHeight="1" thickBot="1" x14ac:dyDescent="0.25">
      <c r="I115" s="41"/>
    </row>
    <row r="116" spans="1:9" ht="12" customHeight="1" x14ac:dyDescent="0.2">
      <c r="A116" s="235" t="s">
        <v>115</v>
      </c>
      <c r="B116" s="232" t="s">
        <v>111</v>
      </c>
      <c r="C116" s="233"/>
      <c r="D116" s="233"/>
      <c r="E116" s="233"/>
      <c r="F116" s="233"/>
      <c r="G116" s="233"/>
      <c r="H116" s="234"/>
    </row>
    <row r="117" spans="1:9" ht="12.75" customHeight="1" thickBot="1" x14ac:dyDescent="0.25">
      <c r="A117" s="235"/>
      <c r="B117" s="150"/>
      <c r="C117" s="151"/>
      <c r="D117" s="151"/>
      <c r="E117" s="151"/>
      <c r="F117" s="151"/>
      <c r="G117" s="151"/>
      <c r="H117" s="152"/>
    </row>
    <row r="118" spans="1:9" ht="28.8" x14ac:dyDescent="0.2">
      <c r="A118" s="235"/>
      <c r="B118" s="117" t="s">
        <v>71</v>
      </c>
      <c r="C118" s="118" t="s">
        <v>87</v>
      </c>
      <c r="D118" s="118" t="s">
        <v>106</v>
      </c>
      <c r="E118" s="118" t="s">
        <v>72</v>
      </c>
      <c r="F118" s="118" t="s">
        <v>73</v>
      </c>
      <c r="G118" s="119" t="s">
        <v>88</v>
      </c>
      <c r="H118" s="120" t="s">
        <v>89</v>
      </c>
    </row>
    <row r="119" spans="1:9" ht="14.4" x14ac:dyDescent="0.2">
      <c r="A119" s="235"/>
      <c r="B119" s="88" t="s">
        <v>90</v>
      </c>
      <c r="C119" s="89">
        <v>0</v>
      </c>
      <c r="D119" s="89">
        <v>0</v>
      </c>
      <c r="E119" s="89">
        <v>0</v>
      </c>
      <c r="F119" s="89">
        <v>0</v>
      </c>
      <c r="G119" s="89">
        <v>0</v>
      </c>
      <c r="H119" s="121"/>
    </row>
    <row r="120" spans="1:9" ht="21" customHeight="1" x14ac:dyDescent="0.2">
      <c r="A120" s="235"/>
      <c r="B120" s="90" t="s">
        <v>91</v>
      </c>
      <c r="C120" s="91">
        <v>0</v>
      </c>
      <c r="D120" s="91">
        <v>0</v>
      </c>
      <c r="E120" s="91">
        <v>0</v>
      </c>
      <c r="F120" s="91">
        <v>0</v>
      </c>
      <c r="G120" s="91">
        <v>0</v>
      </c>
      <c r="H120" s="122"/>
    </row>
    <row r="121" spans="1:9" ht="14.4" x14ac:dyDescent="0.2">
      <c r="A121" s="235"/>
      <c r="B121" s="88" t="s">
        <v>92</v>
      </c>
      <c r="C121" s="89">
        <v>0</v>
      </c>
      <c r="D121" s="89">
        <v>0</v>
      </c>
      <c r="E121" s="89">
        <v>0</v>
      </c>
      <c r="F121" s="89">
        <v>0</v>
      </c>
      <c r="G121" s="89">
        <v>0</v>
      </c>
      <c r="H121" s="121"/>
    </row>
    <row r="122" spans="1:9" ht="14.4" x14ac:dyDescent="0.2">
      <c r="A122" s="235"/>
      <c r="B122" s="90" t="s">
        <v>74</v>
      </c>
      <c r="C122" s="91">
        <v>0</v>
      </c>
      <c r="D122" s="91">
        <v>0</v>
      </c>
      <c r="E122" s="91">
        <v>0</v>
      </c>
      <c r="F122" s="91">
        <v>0</v>
      </c>
      <c r="G122" s="91">
        <v>0</v>
      </c>
      <c r="H122" s="122"/>
    </row>
    <row r="123" spans="1:9" ht="14.4" x14ac:dyDescent="0.2">
      <c r="A123" s="235"/>
      <c r="B123" s="88" t="s">
        <v>75</v>
      </c>
      <c r="C123" s="89">
        <v>0</v>
      </c>
      <c r="D123" s="89">
        <v>0</v>
      </c>
      <c r="E123" s="89">
        <v>0</v>
      </c>
      <c r="F123" s="89">
        <v>0</v>
      </c>
      <c r="G123" s="89">
        <v>0</v>
      </c>
      <c r="H123" s="121"/>
    </row>
    <row r="124" spans="1:9" ht="15" customHeight="1" x14ac:dyDescent="0.2">
      <c r="A124" s="235" t="s">
        <v>116</v>
      </c>
      <c r="B124" s="90" t="s">
        <v>76</v>
      </c>
      <c r="C124" s="91">
        <v>0</v>
      </c>
      <c r="D124" s="91">
        <v>0</v>
      </c>
      <c r="E124" s="91">
        <v>0</v>
      </c>
      <c r="F124" s="91">
        <v>0</v>
      </c>
      <c r="G124" s="91">
        <v>0</v>
      </c>
      <c r="H124" s="122"/>
    </row>
    <row r="125" spans="1:9" ht="61.5" customHeight="1" thickBot="1" x14ac:dyDescent="0.25">
      <c r="A125" s="235"/>
      <c r="B125" s="123" t="s">
        <v>77</v>
      </c>
      <c r="C125" s="124">
        <v>0</v>
      </c>
      <c r="D125" s="124">
        <v>0</v>
      </c>
      <c r="E125" s="124">
        <v>0</v>
      </c>
      <c r="F125" s="124">
        <v>0</v>
      </c>
      <c r="G125" s="124">
        <v>0</v>
      </c>
      <c r="H125" s="125"/>
    </row>
    <row r="126" spans="1:9" ht="15" thickBot="1" x14ac:dyDescent="0.25">
      <c r="A126" s="149"/>
      <c r="B126" s="126"/>
      <c r="C126" s="127"/>
      <c r="D126" s="127"/>
      <c r="E126" s="127"/>
      <c r="F126" s="127"/>
      <c r="G126" s="127"/>
      <c r="H126" s="128"/>
    </row>
    <row r="127" spans="1:9" ht="18.75" customHeight="1" thickBot="1" x14ac:dyDescent="0.25">
      <c r="A127" s="228" t="s">
        <v>108</v>
      </c>
      <c r="B127" s="92" t="s">
        <v>57</v>
      </c>
      <c r="C127" s="93">
        <f>SUM(C119:C125)</f>
        <v>0</v>
      </c>
      <c r="D127" s="93">
        <f>SUM(D119:D125)</f>
        <v>0</v>
      </c>
      <c r="E127" s="93">
        <f>SUM(E119:E125)</f>
        <v>0</v>
      </c>
      <c r="F127" s="93">
        <f>SUM(F119:F125)</f>
        <v>0</v>
      </c>
      <c r="G127" s="93">
        <f>SUM(G119:G125)</f>
        <v>0</v>
      </c>
      <c r="H127" s="128"/>
    </row>
    <row r="128" spans="1:9" x14ac:dyDescent="0.2">
      <c r="A128" s="228"/>
      <c r="I128" s="41"/>
    </row>
    <row r="129" spans="1:9" x14ac:dyDescent="0.2">
      <c r="A129" s="228"/>
      <c r="I129" s="41"/>
    </row>
    <row r="130" spans="1:9" ht="13.5" customHeight="1" x14ac:dyDescent="0.2">
      <c r="A130" s="228"/>
      <c r="I130" s="41"/>
    </row>
    <row r="131" spans="1:9" ht="12" customHeight="1" x14ac:dyDescent="0.2">
      <c r="A131" s="228"/>
      <c r="I131" s="41"/>
    </row>
    <row r="132" spans="1:9" x14ac:dyDescent="0.2">
      <c r="A132" s="228"/>
      <c r="I132" s="41"/>
    </row>
    <row r="133" spans="1:9" x14ac:dyDescent="0.2">
      <c r="A133" s="228"/>
      <c r="I133" s="41"/>
    </row>
    <row r="134" spans="1:9" x14ac:dyDescent="0.2">
      <c r="A134" s="228"/>
      <c r="I134" s="41"/>
    </row>
    <row r="135" spans="1:9" x14ac:dyDescent="0.2">
      <c r="A135" s="228"/>
      <c r="I135" s="41"/>
    </row>
    <row r="136" spans="1:9" x14ac:dyDescent="0.2">
      <c r="A136" s="228"/>
      <c r="I136" s="41"/>
    </row>
    <row r="137" spans="1:9" ht="21.75" customHeight="1" x14ac:dyDescent="0.2">
      <c r="A137" s="228"/>
      <c r="I137" s="41"/>
    </row>
    <row r="138" spans="1:9" x14ac:dyDescent="0.2">
      <c r="A138" s="148"/>
      <c r="I138" s="41"/>
    </row>
    <row r="139" spans="1:9" x14ac:dyDescent="0.2">
      <c r="A139" s="148"/>
      <c r="I139" s="41"/>
    </row>
    <row r="140" spans="1:9" x14ac:dyDescent="0.2">
      <c r="A140" s="148"/>
      <c r="I140" s="41"/>
    </row>
    <row r="141" spans="1:9" ht="41.25" customHeight="1" x14ac:dyDescent="0.2">
      <c r="A141" s="148"/>
      <c r="I141" s="41"/>
    </row>
    <row r="142" spans="1:9" x14ac:dyDescent="0.2">
      <c r="A142" s="148"/>
      <c r="I142" s="41"/>
    </row>
    <row r="143" spans="1:9" x14ac:dyDescent="0.2">
      <c r="A143" s="148"/>
      <c r="I143" s="41"/>
    </row>
    <row r="144" spans="1:9" x14ac:dyDescent="0.2">
      <c r="A144" s="148"/>
      <c r="I144" s="41"/>
    </row>
    <row r="145" spans="1:9" x14ac:dyDescent="0.2">
      <c r="A145" s="148"/>
      <c r="I145" s="41"/>
    </row>
    <row r="146" spans="1:9" ht="12" customHeight="1" x14ac:dyDescent="0.2">
      <c r="A146" s="148"/>
      <c r="I146" s="41"/>
    </row>
    <row r="147" spans="1:9" x14ac:dyDescent="0.2">
      <c r="A147" s="148"/>
      <c r="I147" s="41"/>
    </row>
    <row r="148" spans="1:9" ht="125.25" customHeight="1" x14ac:dyDescent="0.2">
      <c r="A148" s="148"/>
      <c r="I148" s="41"/>
    </row>
    <row r="149" spans="1:9" x14ac:dyDescent="0.2">
      <c r="A149" s="147"/>
      <c r="I149" s="41"/>
    </row>
    <row r="150" spans="1:9" x14ac:dyDescent="0.2">
      <c r="A150" s="147"/>
      <c r="I150" s="41"/>
    </row>
    <row r="151" spans="1:9" x14ac:dyDescent="0.2">
      <c r="A151" s="147"/>
      <c r="I151" s="41"/>
    </row>
    <row r="152" spans="1:9" x14ac:dyDescent="0.2">
      <c r="A152" s="147"/>
      <c r="I152" s="41"/>
    </row>
    <row r="153" spans="1:9" x14ac:dyDescent="0.2">
      <c r="A153" s="147"/>
      <c r="I153" s="41"/>
    </row>
    <row r="154" spans="1:9" x14ac:dyDescent="0.2">
      <c r="A154" s="147"/>
      <c r="I154" s="41"/>
    </row>
    <row r="155" spans="1:9" x14ac:dyDescent="0.2">
      <c r="A155" s="147"/>
      <c r="I155" s="41"/>
    </row>
    <row r="156" spans="1:9" x14ac:dyDescent="0.2">
      <c r="A156" s="147"/>
      <c r="I156" s="41"/>
    </row>
    <row r="157" spans="1:9" x14ac:dyDescent="0.2">
      <c r="A157" s="147"/>
      <c r="I157" s="41"/>
    </row>
    <row r="158" spans="1:9" x14ac:dyDescent="0.2">
      <c r="I158" s="41"/>
    </row>
    <row r="159" spans="1:9" x14ac:dyDescent="0.2">
      <c r="I159" s="41"/>
    </row>
    <row r="160" spans="1:9" x14ac:dyDescent="0.2">
      <c r="I160" s="41"/>
    </row>
    <row r="161" spans="1:9" x14ac:dyDescent="0.2">
      <c r="I161" s="41"/>
    </row>
    <row r="162" spans="1:9" x14ac:dyDescent="0.2">
      <c r="I162" s="41"/>
    </row>
    <row r="163" spans="1:9" x14ac:dyDescent="0.2">
      <c r="I163" s="41"/>
    </row>
    <row r="164" spans="1:9" x14ac:dyDescent="0.2">
      <c r="I164" s="41"/>
    </row>
    <row r="165" spans="1:9" x14ac:dyDescent="0.2">
      <c r="I165" s="41"/>
    </row>
    <row r="166" spans="1:9" ht="12" x14ac:dyDescent="0.25">
      <c r="A166" s="42"/>
      <c r="I166" s="41"/>
    </row>
    <row r="167" spans="1:9" ht="12" x14ac:dyDescent="0.25">
      <c r="A167" s="42"/>
      <c r="I167" s="41"/>
    </row>
    <row r="168" spans="1:9" ht="12" x14ac:dyDescent="0.25">
      <c r="A168" s="42"/>
      <c r="I168" s="41"/>
    </row>
    <row r="169" spans="1:9" ht="12" x14ac:dyDescent="0.25">
      <c r="A169" s="42"/>
      <c r="I169" s="41"/>
    </row>
    <row r="170" spans="1:9" ht="12" x14ac:dyDescent="0.25">
      <c r="A170" s="42"/>
      <c r="I170" s="41"/>
    </row>
    <row r="171" spans="1:9" ht="12" x14ac:dyDescent="0.25">
      <c r="A171" s="42"/>
      <c r="I171" s="41"/>
    </row>
    <row r="172" spans="1:9" ht="12" x14ac:dyDescent="0.25">
      <c r="A172" s="42"/>
      <c r="I172" s="41"/>
    </row>
    <row r="173" spans="1:9" ht="12" x14ac:dyDescent="0.25">
      <c r="A173" s="42"/>
      <c r="I173" s="41"/>
    </row>
    <row r="174" spans="1:9" ht="12" x14ac:dyDescent="0.25">
      <c r="A174" s="42"/>
      <c r="I174" s="41"/>
    </row>
    <row r="175" spans="1:9" ht="12" x14ac:dyDescent="0.25">
      <c r="A175" s="42"/>
      <c r="I175" s="41"/>
    </row>
    <row r="176" spans="1:9" ht="12" x14ac:dyDescent="0.25">
      <c r="A176" s="42"/>
      <c r="I176" s="41"/>
    </row>
    <row r="177" spans="1:9" ht="12" x14ac:dyDescent="0.25">
      <c r="A177" s="42"/>
      <c r="I177" s="41"/>
    </row>
    <row r="178" spans="1:9" ht="12" x14ac:dyDescent="0.25">
      <c r="A178" s="42"/>
      <c r="I178" s="41"/>
    </row>
    <row r="179" spans="1:9" ht="12" x14ac:dyDescent="0.25">
      <c r="A179" s="42"/>
      <c r="I179" s="41"/>
    </row>
    <row r="180" spans="1:9" ht="12" x14ac:dyDescent="0.25">
      <c r="A180" s="42"/>
      <c r="I180" s="41"/>
    </row>
    <row r="181" spans="1:9" ht="12" x14ac:dyDescent="0.25">
      <c r="A181" s="42"/>
      <c r="I181" s="41"/>
    </row>
    <row r="182" spans="1:9" ht="12" x14ac:dyDescent="0.25">
      <c r="A182" s="42"/>
      <c r="I182" s="41"/>
    </row>
    <row r="183" spans="1:9" ht="12" x14ac:dyDescent="0.25">
      <c r="A183" s="42"/>
      <c r="I183" s="41"/>
    </row>
    <row r="184" spans="1:9" ht="12" x14ac:dyDescent="0.25">
      <c r="A184" s="42"/>
      <c r="I184" s="41"/>
    </row>
    <row r="185" spans="1:9" ht="12" x14ac:dyDescent="0.25">
      <c r="A185" s="42"/>
      <c r="I185" s="41"/>
    </row>
    <row r="186" spans="1:9" ht="12" x14ac:dyDescent="0.25">
      <c r="A186" s="42"/>
      <c r="I186" s="41"/>
    </row>
    <row r="187" spans="1:9" ht="12" x14ac:dyDescent="0.25">
      <c r="A187" s="42"/>
      <c r="I187" s="41"/>
    </row>
    <row r="188" spans="1:9" ht="12" x14ac:dyDescent="0.25">
      <c r="A188" s="42"/>
      <c r="I188" s="41"/>
    </row>
    <row r="189" spans="1:9" ht="12" x14ac:dyDescent="0.25">
      <c r="A189" s="42"/>
      <c r="I189" s="41"/>
    </row>
    <row r="190" spans="1:9" ht="12" x14ac:dyDescent="0.25">
      <c r="A190" s="42"/>
      <c r="I190" s="41"/>
    </row>
    <row r="191" spans="1:9" ht="12" x14ac:dyDescent="0.25">
      <c r="A191" s="42"/>
      <c r="I191" s="41"/>
    </row>
    <row r="192" spans="1:9" ht="12" x14ac:dyDescent="0.25">
      <c r="A192" s="42"/>
      <c r="I192" s="41"/>
    </row>
    <row r="193" spans="1:9" ht="12" x14ac:dyDescent="0.25">
      <c r="A193" s="42"/>
      <c r="I193" s="41"/>
    </row>
    <row r="194" spans="1:9" ht="12" x14ac:dyDescent="0.25">
      <c r="A194" s="42"/>
      <c r="I194" s="41"/>
    </row>
    <row r="195" spans="1:9" ht="12" x14ac:dyDescent="0.25">
      <c r="A195" s="42"/>
      <c r="I195" s="41"/>
    </row>
    <row r="196" spans="1:9" ht="12" x14ac:dyDescent="0.25">
      <c r="A196" s="42"/>
      <c r="I196" s="41"/>
    </row>
    <row r="197" spans="1:9" ht="12" x14ac:dyDescent="0.25">
      <c r="A197" s="42"/>
      <c r="I197" s="41"/>
    </row>
    <row r="198" spans="1:9" ht="12" x14ac:dyDescent="0.25">
      <c r="A198" s="42"/>
      <c r="I198" s="41"/>
    </row>
    <row r="199" spans="1:9" ht="12" x14ac:dyDescent="0.25">
      <c r="A199" s="42"/>
      <c r="I199" s="41"/>
    </row>
    <row r="200" spans="1:9" ht="12" x14ac:dyDescent="0.25">
      <c r="A200" s="42"/>
      <c r="I200" s="41"/>
    </row>
    <row r="201" spans="1:9" ht="12" x14ac:dyDescent="0.25">
      <c r="A201" s="42"/>
      <c r="I201" s="41"/>
    </row>
    <row r="202" spans="1:9" ht="12" x14ac:dyDescent="0.25">
      <c r="A202" s="42"/>
      <c r="I202" s="41"/>
    </row>
    <row r="203" spans="1:9" ht="12" x14ac:dyDescent="0.25">
      <c r="A203" s="42"/>
      <c r="I203" s="41"/>
    </row>
    <row r="204" spans="1:9" ht="12" x14ac:dyDescent="0.25">
      <c r="A204" s="42"/>
      <c r="I204" s="41"/>
    </row>
    <row r="205" spans="1:9" ht="12" x14ac:dyDescent="0.25">
      <c r="A205" s="42"/>
      <c r="I205" s="41"/>
    </row>
    <row r="206" spans="1:9" ht="12" x14ac:dyDescent="0.25">
      <c r="A206" s="42"/>
      <c r="I206" s="41"/>
    </row>
    <row r="207" spans="1:9" ht="12" x14ac:dyDescent="0.25">
      <c r="A207" s="42"/>
      <c r="I207" s="41"/>
    </row>
    <row r="208" spans="1:9" ht="12" x14ac:dyDescent="0.25">
      <c r="A208" s="42"/>
      <c r="I208" s="41"/>
    </row>
    <row r="209" spans="1:9" ht="12" x14ac:dyDescent="0.25">
      <c r="A209" s="42"/>
      <c r="I209" s="41"/>
    </row>
    <row r="210" spans="1:9" ht="12" x14ac:dyDescent="0.25">
      <c r="A210" s="42"/>
      <c r="I210" s="41"/>
    </row>
    <row r="211" spans="1:9" ht="12" x14ac:dyDescent="0.25">
      <c r="A211" s="42"/>
      <c r="I211" s="41"/>
    </row>
    <row r="212" spans="1:9" ht="12" x14ac:dyDescent="0.25">
      <c r="A212" s="42"/>
      <c r="I212" s="41"/>
    </row>
    <row r="213" spans="1:9" ht="12" x14ac:dyDescent="0.25">
      <c r="A213" s="42"/>
      <c r="I213" s="41"/>
    </row>
    <row r="214" spans="1:9" ht="12" x14ac:dyDescent="0.25">
      <c r="A214" s="42"/>
      <c r="I214" s="41"/>
    </row>
    <row r="215" spans="1:9" ht="12" x14ac:dyDescent="0.25">
      <c r="A215" s="42"/>
      <c r="I215" s="41"/>
    </row>
    <row r="216" spans="1:9" ht="12" x14ac:dyDescent="0.25">
      <c r="A216" s="42"/>
      <c r="I216" s="41"/>
    </row>
    <row r="217" spans="1:9" ht="12" x14ac:dyDescent="0.25">
      <c r="A217" s="42"/>
      <c r="I217" s="41"/>
    </row>
    <row r="218" spans="1:9" ht="12" x14ac:dyDescent="0.25">
      <c r="A218" s="42"/>
      <c r="I218" s="41"/>
    </row>
    <row r="219" spans="1:9" ht="12" x14ac:dyDescent="0.25">
      <c r="A219" s="42"/>
      <c r="I219" s="41"/>
    </row>
    <row r="220" spans="1:9" ht="12" x14ac:dyDescent="0.25">
      <c r="A220" s="42"/>
      <c r="I220" s="41"/>
    </row>
    <row r="221" spans="1:9" ht="12" x14ac:dyDescent="0.25">
      <c r="A221" s="42"/>
      <c r="I221" s="41"/>
    </row>
    <row r="222" spans="1:9" ht="12" x14ac:dyDescent="0.25">
      <c r="A222" s="42"/>
      <c r="I222" s="41"/>
    </row>
    <row r="223" spans="1:9" ht="12" x14ac:dyDescent="0.25">
      <c r="A223" s="42"/>
      <c r="I223" s="41"/>
    </row>
    <row r="224" spans="1:9" ht="12" x14ac:dyDescent="0.25">
      <c r="A224" s="42"/>
      <c r="I224" s="41"/>
    </row>
    <row r="225" spans="1:9" ht="12" x14ac:dyDescent="0.25">
      <c r="A225" s="42"/>
      <c r="I225" s="41"/>
    </row>
    <row r="226" spans="1:9" ht="12" x14ac:dyDescent="0.25">
      <c r="A226" s="42"/>
      <c r="I226" s="41"/>
    </row>
    <row r="227" spans="1:9" ht="12" x14ac:dyDescent="0.25">
      <c r="A227" s="42"/>
      <c r="I227" s="41"/>
    </row>
    <row r="228" spans="1:9" ht="12" x14ac:dyDescent="0.25">
      <c r="A228" s="42"/>
      <c r="I228" s="41"/>
    </row>
    <row r="229" spans="1:9" ht="12" x14ac:dyDescent="0.25">
      <c r="A229" s="42"/>
      <c r="I229" s="41"/>
    </row>
    <row r="230" spans="1:9" ht="12" x14ac:dyDescent="0.25">
      <c r="A230" s="42"/>
      <c r="I230" s="41"/>
    </row>
    <row r="231" spans="1:9" ht="12" x14ac:dyDescent="0.25">
      <c r="A231" s="42"/>
      <c r="I231" s="41"/>
    </row>
    <row r="232" spans="1:9" ht="12" x14ac:dyDescent="0.25">
      <c r="A232" s="42"/>
      <c r="I232" s="41"/>
    </row>
    <row r="233" spans="1:9" ht="12" x14ac:dyDescent="0.25">
      <c r="A233" s="42"/>
      <c r="I233" s="41"/>
    </row>
    <row r="234" spans="1:9" ht="12" x14ac:dyDescent="0.25">
      <c r="A234" s="42"/>
      <c r="I234" s="41"/>
    </row>
    <row r="235" spans="1:9" ht="12" x14ac:dyDescent="0.25">
      <c r="A235" s="42"/>
      <c r="I235" s="41"/>
    </row>
    <row r="236" spans="1:9" ht="12" x14ac:dyDescent="0.25">
      <c r="A236" s="42"/>
      <c r="I236" s="41"/>
    </row>
    <row r="237" spans="1:9" ht="12" x14ac:dyDescent="0.25">
      <c r="A237" s="42"/>
      <c r="I237" s="41"/>
    </row>
    <row r="238" spans="1:9" ht="12" x14ac:dyDescent="0.25">
      <c r="A238" s="42"/>
      <c r="I238" s="41"/>
    </row>
    <row r="239" spans="1:9" x14ac:dyDescent="0.2">
      <c r="E239" s="41"/>
      <c r="F239" s="41"/>
      <c r="G239" s="41"/>
      <c r="H239" s="41"/>
      <c r="I239" s="41"/>
    </row>
    <row r="240" spans="1:9" x14ac:dyDescent="0.2">
      <c r="E240" s="41"/>
      <c r="F240" s="41"/>
      <c r="G240" s="41"/>
      <c r="H240" s="41"/>
      <c r="I240" s="41"/>
    </row>
    <row r="241" spans="5:9" x14ac:dyDescent="0.2">
      <c r="E241" s="41"/>
      <c r="F241" s="41"/>
      <c r="G241" s="41"/>
      <c r="H241" s="41"/>
      <c r="I241" s="41"/>
    </row>
    <row r="242" spans="5:9" x14ac:dyDescent="0.2">
      <c r="E242" s="41"/>
      <c r="F242" s="41"/>
      <c r="G242" s="41"/>
      <c r="H242" s="41"/>
      <c r="I242" s="41"/>
    </row>
    <row r="243" spans="5:9" x14ac:dyDescent="0.2">
      <c r="E243" s="41"/>
      <c r="F243" s="41"/>
      <c r="G243" s="41"/>
      <c r="H243" s="41"/>
      <c r="I243" s="41"/>
    </row>
    <row r="244" spans="5:9" x14ac:dyDescent="0.2">
      <c r="E244" s="41"/>
      <c r="F244" s="41"/>
      <c r="G244" s="41"/>
      <c r="H244" s="41"/>
      <c r="I244" s="41"/>
    </row>
    <row r="245" spans="5:9" x14ac:dyDescent="0.2">
      <c r="E245" s="41"/>
      <c r="F245" s="41"/>
      <c r="G245" s="41"/>
      <c r="H245" s="41"/>
      <c r="I245" s="41"/>
    </row>
    <row r="246" spans="5:9" x14ac:dyDescent="0.2">
      <c r="E246" s="41"/>
      <c r="F246" s="41"/>
      <c r="G246" s="41"/>
      <c r="H246" s="41"/>
      <c r="I246" s="41"/>
    </row>
    <row r="247" spans="5:9" x14ac:dyDescent="0.2">
      <c r="E247" s="41"/>
      <c r="F247" s="41"/>
      <c r="G247" s="41"/>
      <c r="H247" s="41"/>
      <c r="I247" s="41"/>
    </row>
    <row r="248" spans="5:9" x14ac:dyDescent="0.2">
      <c r="E248" s="41"/>
      <c r="F248" s="41"/>
      <c r="G248" s="41"/>
      <c r="H248" s="41"/>
      <c r="I248" s="41"/>
    </row>
    <row r="249" spans="5:9" x14ac:dyDescent="0.2">
      <c r="E249" s="41"/>
      <c r="F249" s="41"/>
      <c r="G249" s="41"/>
      <c r="H249" s="41"/>
      <c r="I249" s="41"/>
    </row>
    <row r="250" spans="5:9" x14ac:dyDescent="0.2">
      <c r="E250" s="41"/>
      <c r="F250" s="41"/>
      <c r="G250" s="41"/>
      <c r="H250" s="41"/>
      <c r="I250" s="41"/>
    </row>
    <row r="251" spans="5:9" x14ac:dyDescent="0.2">
      <c r="E251" s="41"/>
      <c r="F251" s="41"/>
      <c r="G251" s="41"/>
      <c r="H251" s="41"/>
      <c r="I251" s="41"/>
    </row>
    <row r="252" spans="5:9" x14ac:dyDescent="0.2">
      <c r="E252" s="41"/>
      <c r="F252" s="41"/>
      <c r="G252" s="41"/>
      <c r="H252" s="41"/>
      <c r="I252" s="41"/>
    </row>
    <row r="253" spans="5:9" x14ac:dyDescent="0.2">
      <c r="E253" s="41"/>
      <c r="F253" s="41"/>
      <c r="G253" s="41"/>
      <c r="H253" s="41"/>
      <c r="I253" s="41"/>
    </row>
    <row r="254" spans="5:9" x14ac:dyDescent="0.2">
      <c r="E254" s="41"/>
      <c r="F254" s="41"/>
      <c r="G254" s="41"/>
      <c r="H254" s="41"/>
      <c r="I254" s="41"/>
    </row>
    <row r="255" spans="5:9" x14ac:dyDescent="0.2">
      <c r="E255" s="41"/>
      <c r="F255" s="41"/>
      <c r="G255" s="41"/>
      <c r="H255" s="41"/>
      <c r="I255" s="41"/>
    </row>
    <row r="256" spans="5:9" x14ac:dyDescent="0.2">
      <c r="E256" s="41"/>
      <c r="F256" s="41"/>
      <c r="G256" s="41"/>
      <c r="H256" s="41"/>
      <c r="I256" s="41"/>
    </row>
    <row r="257" spans="5:9" x14ac:dyDescent="0.2">
      <c r="E257" s="41"/>
      <c r="F257" s="41"/>
      <c r="G257" s="41"/>
      <c r="H257" s="41"/>
      <c r="I257" s="41"/>
    </row>
    <row r="258" spans="5:9" x14ac:dyDescent="0.2">
      <c r="E258" s="41"/>
      <c r="F258" s="41"/>
      <c r="G258" s="41"/>
      <c r="H258" s="41"/>
      <c r="I258" s="41"/>
    </row>
    <row r="259" spans="5:9" x14ac:dyDescent="0.2">
      <c r="E259" s="41"/>
      <c r="F259" s="41"/>
      <c r="G259" s="41"/>
      <c r="H259" s="41"/>
      <c r="I259" s="41"/>
    </row>
    <row r="260" spans="5:9" x14ac:dyDescent="0.2">
      <c r="E260" s="41"/>
      <c r="F260" s="41"/>
      <c r="G260" s="41"/>
      <c r="H260" s="41"/>
      <c r="I260" s="41"/>
    </row>
    <row r="261" spans="5:9" x14ac:dyDescent="0.2">
      <c r="E261" s="41"/>
      <c r="F261" s="41"/>
      <c r="G261" s="41"/>
      <c r="H261" s="41"/>
      <c r="I261" s="41"/>
    </row>
    <row r="262" spans="5:9" x14ac:dyDescent="0.2">
      <c r="E262" s="41"/>
      <c r="F262" s="41"/>
      <c r="G262" s="41"/>
      <c r="H262" s="41"/>
      <c r="I262" s="41"/>
    </row>
    <row r="263" spans="5:9" x14ac:dyDescent="0.2">
      <c r="E263" s="41"/>
      <c r="F263" s="41"/>
      <c r="G263" s="41"/>
      <c r="H263" s="41"/>
      <c r="I263" s="41"/>
    </row>
    <row r="264" spans="5:9" x14ac:dyDescent="0.2">
      <c r="E264" s="41"/>
      <c r="F264" s="41"/>
      <c r="G264" s="41"/>
      <c r="H264" s="41"/>
      <c r="I264" s="41"/>
    </row>
    <row r="265" spans="5:9" x14ac:dyDescent="0.2">
      <c r="E265" s="41"/>
      <c r="F265" s="41"/>
      <c r="G265" s="41"/>
      <c r="H265" s="41"/>
      <c r="I265" s="41"/>
    </row>
    <row r="266" spans="5:9" x14ac:dyDescent="0.2">
      <c r="E266" s="41"/>
      <c r="F266" s="41"/>
      <c r="G266" s="41"/>
      <c r="H266" s="41"/>
      <c r="I266" s="41"/>
    </row>
    <row r="267" spans="5:9" x14ac:dyDescent="0.2">
      <c r="E267" s="41"/>
      <c r="F267" s="41"/>
      <c r="G267" s="41"/>
      <c r="H267" s="41"/>
      <c r="I267" s="41"/>
    </row>
    <row r="268" spans="5:9" x14ac:dyDescent="0.2">
      <c r="E268" s="41"/>
      <c r="F268" s="41"/>
      <c r="G268" s="41"/>
      <c r="H268" s="41"/>
      <c r="I268" s="41"/>
    </row>
    <row r="269" spans="5:9" x14ac:dyDescent="0.2">
      <c r="E269" s="41"/>
      <c r="F269" s="41"/>
      <c r="G269" s="41"/>
      <c r="H269" s="41"/>
      <c r="I269" s="41"/>
    </row>
    <row r="270" spans="5:9" x14ac:dyDescent="0.2">
      <c r="E270" s="41"/>
      <c r="F270" s="41"/>
      <c r="G270" s="41"/>
      <c r="H270" s="41"/>
      <c r="I270" s="41"/>
    </row>
    <row r="271" spans="5:9" x14ac:dyDescent="0.2">
      <c r="E271" s="41"/>
      <c r="F271" s="41"/>
      <c r="G271" s="41"/>
      <c r="H271" s="41"/>
      <c r="I271" s="41"/>
    </row>
    <row r="272" spans="5:9" x14ac:dyDescent="0.2">
      <c r="E272" s="41"/>
      <c r="F272" s="41"/>
      <c r="G272" s="41"/>
      <c r="H272" s="41"/>
      <c r="I272" s="41"/>
    </row>
    <row r="273" spans="5:9" x14ac:dyDescent="0.2">
      <c r="E273" s="41"/>
      <c r="F273" s="41"/>
      <c r="G273" s="41"/>
      <c r="H273" s="41"/>
      <c r="I273" s="41"/>
    </row>
    <row r="274" spans="5:9" x14ac:dyDescent="0.2">
      <c r="E274" s="41"/>
      <c r="F274" s="41"/>
      <c r="G274" s="41"/>
      <c r="H274" s="41"/>
      <c r="I274" s="41"/>
    </row>
    <row r="275" spans="5:9" x14ac:dyDescent="0.2">
      <c r="E275" s="41"/>
      <c r="F275" s="41"/>
      <c r="G275" s="41"/>
      <c r="H275" s="41"/>
      <c r="I275" s="41"/>
    </row>
    <row r="276" spans="5:9" x14ac:dyDescent="0.2">
      <c r="E276" s="41"/>
      <c r="F276" s="41"/>
      <c r="G276" s="41"/>
      <c r="H276" s="41"/>
      <c r="I276" s="41"/>
    </row>
    <row r="277" spans="5:9" x14ac:dyDescent="0.2">
      <c r="E277" s="41"/>
      <c r="F277" s="41"/>
      <c r="G277" s="41"/>
      <c r="H277" s="41"/>
      <c r="I277" s="41"/>
    </row>
    <row r="278" spans="5:9" x14ac:dyDescent="0.2">
      <c r="E278" s="41"/>
      <c r="F278" s="41"/>
      <c r="G278" s="41"/>
      <c r="H278" s="41"/>
      <c r="I278" s="41"/>
    </row>
    <row r="279" spans="5:9" x14ac:dyDescent="0.2">
      <c r="E279" s="41"/>
      <c r="F279" s="41"/>
      <c r="G279" s="41"/>
      <c r="H279" s="41"/>
      <c r="I279" s="41"/>
    </row>
    <row r="280" spans="5:9" x14ac:dyDescent="0.2">
      <c r="E280" s="41"/>
      <c r="F280" s="41"/>
      <c r="G280" s="41"/>
      <c r="H280" s="41"/>
      <c r="I280" s="41"/>
    </row>
    <row r="281" spans="5:9" x14ac:dyDescent="0.2">
      <c r="E281" s="41"/>
      <c r="F281" s="41"/>
      <c r="G281" s="41"/>
      <c r="H281" s="41"/>
      <c r="I281" s="41"/>
    </row>
    <row r="282" spans="5:9" x14ac:dyDescent="0.2">
      <c r="E282" s="41"/>
      <c r="F282" s="41"/>
      <c r="G282" s="41"/>
      <c r="H282" s="41"/>
      <c r="I282" s="41"/>
    </row>
    <row r="283" spans="5:9" x14ac:dyDescent="0.2">
      <c r="E283" s="41"/>
      <c r="F283" s="41"/>
      <c r="G283" s="41"/>
      <c r="H283" s="41"/>
      <c r="I283" s="41"/>
    </row>
    <row r="284" spans="5:9" x14ac:dyDescent="0.2">
      <c r="E284" s="41"/>
      <c r="F284" s="41"/>
      <c r="G284" s="41"/>
      <c r="H284" s="41"/>
      <c r="I284" s="41"/>
    </row>
    <row r="285" spans="5:9" x14ac:dyDescent="0.2">
      <c r="E285" s="41"/>
      <c r="F285" s="41"/>
      <c r="G285" s="41"/>
      <c r="H285" s="41"/>
      <c r="I285" s="41"/>
    </row>
    <row r="286" spans="5:9" x14ac:dyDescent="0.2">
      <c r="E286" s="41"/>
      <c r="F286" s="41"/>
      <c r="G286" s="41"/>
      <c r="H286" s="41"/>
      <c r="I286" s="41"/>
    </row>
    <row r="287" spans="5:9" x14ac:dyDescent="0.2">
      <c r="E287" s="41"/>
      <c r="F287" s="41"/>
      <c r="G287" s="41"/>
      <c r="H287" s="41"/>
      <c r="I287" s="41"/>
    </row>
    <row r="288" spans="5:9" x14ac:dyDescent="0.2">
      <c r="E288" s="41"/>
      <c r="F288" s="41"/>
      <c r="G288" s="41"/>
      <c r="H288" s="41"/>
      <c r="I288" s="41"/>
    </row>
    <row r="289" spans="5:9" x14ac:dyDescent="0.2">
      <c r="E289" s="41"/>
      <c r="F289" s="41"/>
      <c r="G289" s="41"/>
      <c r="H289" s="41"/>
      <c r="I289" s="41"/>
    </row>
    <row r="290" spans="5:9" x14ac:dyDescent="0.2">
      <c r="E290" s="41"/>
      <c r="F290" s="41"/>
      <c r="G290" s="41"/>
      <c r="H290" s="41"/>
      <c r="I290" s="41"/>
    </row>
    <row r="291" spans="5:9" x14ac:dyDescent="0.2">
      <c r="E291" s="41"/>
      <c r="F291" s="41"/>
      <c r="G291" s="41"/>
      <c r="H291" s="41"/>
      <c r="I291" s="41"/>
    </row>
    <row r="292" spans="5:9" x14ac:dyDescent="0.2">
      <c r="E292" s="41"/>
      <c r="F292" s="41"/>
      <c r="G292" s="41"/>
      <c r="H292" s="41"/>
      <c r="I292" s="41"/>
    </row>
    <row r="293" spans="5:9" x14ac:dyDescent="0.2">
      <c r="E293" s="41"/>
      <c r="F293" s="41"/>
      <c r="G293" s="41"/>
      <c r="H293" s="41"/>
      <c r="I293" s="41"/>
    </row>
    <row r="294" spans="5:9" x14ac:dyDescent="0.2">
      <c r="E294" s="41"/>
      <c r="F294" s="41"/>
      <c r="G294" s="41"/>
      <c r="H294" s="41"/>
      <c r="I294" s="41"/>
    </row>
    <row r="295" spans="5:9" x14ac:dyDescent="0.2">
      <c r="E295" s="41"/>
      <c r="F295" s="41"/>
      <c r="G295" s="41"/>
      <c r="H295" s="41"/>
      <c r="I295" s="41"/>
    </row>
    <row r="296" spans="5:9" x14ac:dyDescent="0.2">
      <c r="E296" s="41"/>
      <c r="F296" s="41"/>
      <c r="G296" s="41"/>
      <c r="H296" s="41"/>
      <c r="I296" s="41"/>
    </row>
    <row r="297" spans="5:9" x14ac:dyDescent="0.2">
      <c r="E297" s="41"/>
      <c r="F297" s="41"/>
      <c r="G297" s="41"/>
      <c r="H297" s="41"/>
      <c r="I297" s="41"/>
    </row>
    <row r="298" spans="5:9" x14ac:dyDescent="0.2">
      <c r="E298" s="41"/>
      <c r="F298" s="41"/>
      <c r="G298" s="41"/>
      <c r="H298" s="41"/>
      <c r="I298" s="41"/>
    </row>
    <row r="299" spans="5:9" x14ac:dyDescent="0.2">
      <c r="E299" s="41"/>
      <c r="F299" s="41"/>
      <c r="G299" s="41"/>
      <c r="H299" s="41"/>
      <c r="I299" s="41"/>
    </row>
    <row r="300" spans="5:9" x14ac:dyDescent="0.2">
      <c r="E300" s="41"/>
      <c r="F300" s="41"/>
      <c r="G300" s="41"/>
      <c r="H300" s="41"/>
      <c r="I300" s="41"/>
    </row>
    <row r="301" spans="5:9" x14ac:dyDescent="0.2">
      <c r="E301" s="41"/>
      <c r="F301" s="41"/>
      <c r="G301" s="41"/>
      <c r="H301" s="41"/>
      <c r="I301" s="41"/>
    </row>
    <row r="302" spans="5:9" x14ac:dyDescent="0.2">
      <c r="E302" s="41"/>
      <c r="F302" s="41"/>
      <c r="G302" s="41"/>
      <c r="H302" s="41"/>
      <c r="I302" s="41"/>
    </row>
    <row r="303" spans="5:9" x14ac:dyDescent="0.2">
      <c r="E303" s="41"/>
      <c r="F303" s="41"/>
      <c r="G303" s="41"/>
      <c r="H303" s="41"/>
      <c r="I303" s="41"/>
    </row>
    <row r="304" spans="5:9" x14ac:dyDescent="0.2">
      <c r="E304" s="41"/>
      <c r="F304" s="41"/>
      <c r="G304" s="41"/>
      <c r="H304" s="41"/>
      <c r="I304" s="41"/>
    </row>
    <row r="305" spans="5:9" x14ac:dyDescent="0.2">
      <c r="E305" s="41"/>
      <c r="F305" s="41"/>
      <c r="G305" s="41"/>
      <c r="H305" s="41"/>
      <c r="I305" s="41"/>
    </row>
    <row r="306" spans="5:9" x14ac:dyDescent="0.2">
      <c r="E306" s="41"/>
      <c r="F306" s="41"/>
      <c r="G306" s="41"/>
      <c r="H306" s="41"/>
      <c r="I306" s="41"/>
    </row>
    <row r="307" spans="5:9" x14ac:dyDescent="0.2">
      <c r="E307" s="41"/>
      <c r="F307" s="41"/>
      <c r="G307" s="41"/>
      <c r="H307" s="41"/>
      <c r="I307" s="41"/>
    </row>
    <row r="308" spans="5:9" x14ac:dyDescent="0.2">
      <c r="E308" s="41"/>
      <c r="F308" s="41"/>
      <c r="G308" s="41"/>
      <c r="H308" s="41"/>
      <c r="I308" s="41"/>
    </row>
    <row r="309" spans="5:9" x14ac:dyDescent="0.2">
      <c r="E309" s="41"/>
      <c r="F309" s="41"/>
      <c r="G309" s="41"/>
      <c r="H309" s="41"/>
      <c r="I309" s="41"/>
    </row>
    <row r="310" spans="5:9" x14ac:dyDescent="0.2">
      <c r="E310" s="41"/>
      <c r="F310" s="41"/>
      <c r="G310" s="41"/>
      <c r="H310" s="41"/>
      <c r="I310" s="41"/>
    </row>
    <row r="311" spans="5:9" x14ac:dyDescent="0.2">
      <c r="E311" s="41"/>
      <c r="F311" s="41"/>
      <c r="G311" s="41"/>
      <c r="H311" s="41"/>
      <c r="I311" s="41"/>
    </row>
    <row r="312" spans="5:9" x14ac:dyDescent="0.2">
      <c r="E312" s="41"/>
      <c r="F312" s="41"/>
      <c r="G312" s="41"/>
      <c r="H312" s="41"/>
      <c r="I312" s="41"/>
    </row>
    <row r="313" spans="5:9" x14ac:dyDescent="0.2">
      <c r="E313" s="41"/>
      <c r="F313" s="41"/>
      <c r="G313" s="41"/>
      <c r="H313" s="41"/>
      <c r="I313" s="41"/>
    </row>
    <row r="314" spans="5:9" x14ac:dyDescent="0.2">
      <c r="E314" s="41"/>
      <c r="F314" s="41"/>
      <c r="G314" s="41"/>
      <c r="H314" s="41"/>
      <c r="I314" s="41"/>
    </row>
    <row r="315" spans="5:9" x14ac:dyDescent="0.2">
      <c r="E315" s="41"/>
      <c r="F315" s="41"/>
      <c r="G315" s="41"/>
      <c r="H315" s="41"/>
      <c r="I315" s="41"/>
    </row>
    <row r="316" spans="5:9" x14ac:dyDescent="0.2">
      <c r="E316" s="41"/>
      <c r="F316" s="41"/>
      <c r="G316" s="41"/>
      <c r="H316" s="41"/>
      <c r="I316" s="41"/>
    </row>
    <row r="317" spans="5:9" x14ac:dyDescent="0.2">
      <c r="E317" s="41"/>
      <c r="F317" s="41"/>
      <c r="G317" s="41"/>
      <c r="H317" s="41"/>
      <c r="I317" s="41"/>
    </row>
    <row r="318" spans="5:9" x14ac:dyDescent="0.2">
      <c r="E318" s="41"/>
      <c r="F318" s="41"/>
      <c r="G318" s="41"/>
      <c r="H318" s="41"/>
      <c r="I318" s="41"/>
    </row>
    <row r="319" spans="5:9" x14ac:dyDescent="0.2">
      <c r="E319" s="41"/>
      <c r="F319" s="41"/>
      <c r="G319" s="41"/>
      <c r="H319" s="41"/>
      <c r="I319" s="41"/>
    </row>
    <row r="320" spans="5:9" x14ac:dyDescent="0.2">
      <c r="E320" s="41"/>
      <c r="F320" s="41"/>
      <c r="G320" s="41"/>
      <c r="H320" s="41"/>
      <c r="I320" s="41"/>
    </row>
    <row r="321" spans="5:9" x14ac:dyDescent="0.2">
      <c r="E321" s="41"/>
      <c r="F321" s="41"/>
      <c r="G321" s="41"/>
      <c r="H321" s="41"/>
      <c r="I321" s="41"/>
    </row>
    <row r="322" spans="5:9" x14ac:dyDescent="0.2">
      <c r="E322" s="41"/>
      <c r="F322" s="41"/>
      <c r="G322" s="41"/>
      <c r="H322" s="41"/>
      <c r="I322" s="41"/>
    </row>
    <row r="323" spans="5:9" x14ac:dyDescent="0.2">
      <c r="E323" s="41"/>
      <c r="F323" s="41"/>
      <c r="G323" s="41"/>
      <c r="H323" s="41"/>
      <c r="I323" s="41"/>
    </row>
    <row r="324" spans="5:9" x14ac:dyDescent="0.2">
      <c r="E324" s="41"/>
      <c r="F324" s="41"/>
      <c r="G324" s="41"/>
      <c r="H324" s="41"/>
      <c r="I324" s="41"/>
    </row>
    <row r="325" spans="5:9" x14ac:dyDescent="0.2">
      <c r="E325" s="41"/>
      <c r="F325" s="41"/>
      <c r="G325" s="41"/>
      <c r="H325" s="41"/>
      <c r="I325" s="41"/>
    </row>
    <row r="326" spans="5:9" x14ac:dyDescent="0.2">
      <c r="E326" s="41"/>
      <c r="F326" s="41"/>
      <c r="G326" s="41"/>
      <c r="H326" s="41"/>
      <c r="I326" s="41"/>
    </row>
    <row r="327" spans="5:9" x14ac:dyDescent="0.2">
      <c r="E327" s="41"/>
      <c r="F327" s="41"/>
      <c r="G327" s="41"/>
      <c r="H327" s="41"/>
      <c r="I327" s="41"/>
    </row>
    <row r="328" spans="5:9" x14ac:dyDescent="0.2">
      <c r="E328" s="41"/>
      <c r="F328" s="41"/>
      <c r="G328" s="41"/>
      <c r="H328" s="41"/>
      <c r="I328" s="41"/>
    </row>
    <row r="329" spans="5:9" x14ac:dyDescent="0.2">
      <c r="E329" s="41"/>
      <c r="F329" s="41"/>
      <c r="G329" s="41"/>
      <c r="H329" s="41"/>
      <c r="I329" s="41"/>
    </row>
    <row r="330" spans="5:9" x14ac:dyDescent="0.2">
      <c r="E330" s="41"/>
      <c r="F330" s="41"/>
      <c r="G330" s="41"/>
      <c r="H330" s="41"/>
      <c r="I330" s="41"/>
    </row>
    <row r="331" spans="5:9" x14ac:dyDescent="0.2">
      <c r="E331" s="41"/>
      <c r="F331" s="41"/>
      <c r="G331" s="41"/>
      <c r="H331" s="41"/>
      <c r="I331" s="41"/>
    </row>
    <row r="332" spans="5:9" x14ac:dyDescent="0.2">
      <c r="E332" s="41"/>
      <c r="F332" s="41"/>
      <c r="G332" s="41"/>
      <c r="H332" s="41"/>
      <c r="I332" s="41"/>
    </row>
    <row r="333" spans="5:9" x14ac:dyDescent="0.2">
      <c r="E333" s="41"/>
      <c r="F333" s="41"/>
      <c r="G333" s="41"/>
      <c r="H333" s="41"/>
      <c r="I333" s="41"/>
    </row>
    <row r="334" spans="5:9" x14ac:dyDescent="0.2">
      <c r="E334" s="41"/>
      <c r="F334" s="41"/>
      <c r="G334" s="41"/>
      <c r="H334" s="41"/>
      <c r="I334" s="41"/>
    </row>
    <row r="335" spans="5:9" x14ac:dyDescent="0.2">
      <c r="E335" s="41"/>
      <c r="F335" s="41"/>
      <c r="G335" s="41"/>
      <c r="H335" s="41"/>
      <c r="I335" s="41"/>
    </row>
    <row r="336" spans="5:9" x14ac:dyDescent="0.2">
      <c r="E336" s="41"/>
      <c r="F336" s="41"/>
      <c r="G336" s="41"/>
      <c r="H336" s="41"/>
      <c r="I336" s="41"/>
    </row>
    <row r="337" spans="5:9" x14ac:dyDescent="0.2">
      <c r="E337" s="41"/>
      <c r="F337" s="41"/>
      <c r="G337" s="41"/>
      <c r="H337" s="41"/>
      <c r="I337" s="41"/>
    </row>
    <row r="338" spans="5:9" x14ac:dyDescent="0.2">
      <c r="E338" s="41"/>
      <c r="F338" s="41"/>
      <c r="G338" s="41"/>
      <c r="H338" s="41"/>
      <c r="I338" s="41"/>
    </row>
    <row r="339" spans="5:9" x14ac:dyDescent="0.2">
      <c r="E339" s="41"/>
      <c r="F339" s="41"/>
      <c r="G339" s="41"/>
      <c r="H339" s="41"/>
      <c r="I339" s="41"/>
    </row>
    <row r="340" spans="5:9" x14ac:dyDescent="0.2">
      <c r="E340" s="41"/>
      <c r="F340" s="41"/>
      <c r="G340" s="41"/>
      <c r="H340" s="41"/>
      <c r="I340" s="41"/>
    </row>
    <row r="341" spans="5:9" x14ac:dyDescent="0.2">
      <c r="E341" s="41"/>
      <c r="F341" s="41"/>
      <c r="G341" s="41"/>
      <c r="H341" s="41"/>
      <c r="I341" s="41"/>
    </row>
    <row r="342" spans="5:9" x14ac:dyDescent="0.2">
      <c r="E342" s="41"/>
      <c r="F342" s="41"/>
      <c r="G342" s="41"/>
      <c r="H342" s="41"/>
      <c r="I342" s="41"/>
    </row>
    <row r="343" spans="5:9" x14ac:dyDescent="0.2">
      <c r="E343" s="41"/>
      <c r="F343" s="41"/>
      <c r="G343" s="41"/>
      <c r="H343" s="41"/>
      <c r="I343" s="41"/>
    </row>
    <row r="344" spans="5:9" x14ac:dyDescent="0.2">
      <c r="E344" s="41"/>
      <c r="F344" s="41"/>
      <c r="G344" s="41"/>
      <c r="H344" s="41"/>
      <c r="I344" s="41"/>
    </row>
    <row r="345" spans="5:9" x14ac:dyDescent="0.2">
      <c r="E345" s="41"/>
      <c r="F345" s="41"/>
      <c r="G345" s="41"/>
      <c r="H345" s="41"/>
      <c r="I345" s="41"/>
    </row>
    <row r="346" spans="5:9" x14ac:dyDescent="0.2">
      <c r="E346" s="41"/>
      <c r="F346" s="41"/>
      <c r="G346" s="41"/>
      <c r="H346" s="41"/>
      <c r="I346" s="41"/>
    </row>
    <row r="347" spans="5:9" x14ac:dyDescent="0.2">
      <c r="E347" s="41"/>
      <c r="F347" s="41"/>
      <c r="G347" s="41"/>
      <c r="H347" s="41"/>
      <c r="I347" s="41"/>
    </row>
    <row r="348" spans="5:9" x14ac:dyDescent="0.2">
      <c r="E348" s="41"/>
      <c r="F348" s="41"/>
      <c r="G348" s="41"/>
      <c r="H348" s="41"/>
      <c r="I348" s="41"/>
    </row>
    <row r="349" spans="5:9" x14ac:dyDescent="0.2">
      <c r="E349" s="41"/>
      <c r="F349" s="41"/>
      <c r="G349" s="41"/>
      <c r="H349" s="41"/>
      <c r="I349" s="41"/>
    </row>
    <row r="350" spans="5:9" x14ac:dyDescent="0.2">
      <c r="E350" s="41"/>
      <c r="F350" s="41"/>
      <c r="G350" s="41"/>
      <c r="H350" s="41"/>
      <c r="I350" s="41"/>
    </row>
    <row r="351" spans="5:9" x14ac:dyDescent="0.2">
      <c r="E351" s="41"/>
      <c r="F351" s="41"/>
      <c r="G351" s="41"/>
      <c r="H351" s="41"/>
      <c r="I351" s="41"/>
    </row>
    <row r="352" spans="5:9" x14ac:dyDescent="0.2">
      <c r="E352" s="41"/>
      <c r="F352" s="41"/>
      <c r="G352" s="41"/>
      <c r="H352" s="41"/>
      <c r="I352" s="41"/>
    </row>
    <row r="353" spans="5:9" x14ac:dyDescent="0.2">
      <c r="E353" s="41"/>
      <c r="F353" s="41"/>
      <c r="G353" s="41"/>
      <c r="H353" s="41"/>
      <c r="I353" s="41"/>
    </row>
    <row r="354" spans="5:9" x14ac:dyDescent="0.2">
      <c r="E354" s="41"/>
      <c r="F354" s="41"/>
      <c r="G354" s="41"/>
      <c r="H354" s="41"/>
      <c r="I354" s="41"/>
    </row>
    <row r="355" spans="5:9" x14ac:dyDescent="0.2">
      <c r="E355" s="41"/>
      <c r="F355" s="41"/>
      <c r="G355" s="41"/>
      <c r="H355" s="41"/>
      <c r="I355" s="41"/>
    </row>
    <row r="356" spans="5:9" x14ac:dyDescent="0.2">
      <c r="E356" s="41"/>
      <c r="F356" s="41"/>
      <c r="G356" s="41"/>
      <c r="H356" s="41"/>
      <c r="I356" s="41"/>
    </row>
    <row r="357" spans="5:9" x14ac:dyDescent="0.2">
      <c r="E357" s="41"/>
      <c r="F357" s="41"/>
      <c r="G357" s="41"/>
      <c r="H357" s="41"/>
      <c r="I357" s="41"/>
    </row>
    <row r="358" spans="5:9" x14ac:dyDescent="0.2">
      <c r="E358" s="41"/>
      <c r="F358" s="41"/>
      <c r="G358" s="41"/>
      <c r="H358" s="41"/>
      <c r="I358" s="41"/>
    </row>
    <row r="359" spans="5:9" x14ac:dyDescent="0.2">
      <c r="E359" s="41"/>
      <c r="F359" s="41"/>
      <c r="G359" s="41"/>
      <c r="H359" s="41"/>
      <c r="I359" s="41"/>
    </row>
    <row r="360" spans="5:9" x14ac:dyDescent="0.2">
      <c r="E360" s="41"/>
      <c r="F360" s="41"/>
      <c r="G360" s="41"/>
      <c r="H360" s="41"/>
      <c r="I360" s="41"/>
    </row>
    <row r="361" spans="5:9" x14ac:dyDescent="0.2">
      <c r="E361" s="41"/>
      <c r="F361" s="41"/>
      <c r="G361" s="41"/>
      <c r="H361" s="41"/>
      <c r="I361" s="41"/>
    </row>
    <row r="362" spans="5:9" x14ac:dyDescent="0.2">
      <c r="E362" s="41"/>
      <c r="F362" s="41"/>
      <c r="G362" s="41"/>
      <c r="H362" s="41"/>
      <c r="I362" s="41"/>
    </row>
    <row r="363" spans="5:9" x14ac:dyDescent="0.2">
      <c r="E363" s="41"/>
      <c r="F363" s="41"/>
      <c r="G363" s="41"/>
      <c r="H363" s="41"/>
      <c r="I363" s="41"/>
    </row>
    <row r="364" spans="5:9" x14ac:dyDescent="0.2">
      <c r="E364" s="41"/>
      <c r="F364" s="41"/>
      <c r="G364" s="41"/>
      <c r="H364" s="41"/>
      <c r="I364" s="41"/>
    </row>
    <row r="365" spans="5:9" x14ac:dyDescent="0.2">
      <c r="E365" s="41"/>
      <c r="F365" s="41"/>
      <c r="G365" s="41"/>
      <c r="H365" s="41"/>
      <c r="I365" s="41"/>
    </row>
    <row r="366" spans="5:9" x14ac:dyDescent="0.2">
      <c r="E366" s="41"/>
      <c r="F366" s="41"/>
      <c r="G366" s="41"/>
      <c r="H366" s="41"/>
      <c r="I366" s="41"/>
    </row>
    <row r="367" spans="5:9" x14ac:dyDescent="0.2">
      <c r="E367" s="41"/>
      <c r="F367" s="41"/>
      <c r="G367" s="41"/>
      <c r="H367" s="41"/>
      <c r="I367" s="41"/>
    </row>
    <row r="368" spans="5:9" x14ac:dyDescent="0.2">
      <c r="E368" s="41"/>
      <c r="F368" s="41"/>
      <c r="G368" s="41"/>
      <c r="H368" s="41"/>
      <c r="I368" s="41"/>
    </row>
    <row r="369" spans="5:9" x14ac:dyDescent="0.2">
      <c r="E369" s="41"/>
      <c r="F369" s="41"/>
      <c r="G369" s="41"/>
      <c r="H369" s="41"/>
      <c r="I369" s="41"/>
    </row>
    <row r="370" spans="5:9" x14ac:dyDescent="0.2">
      <c r="E370" s="41"/>
      <c r="F370" s="41"/>
      <c r="G370" s="41"/>
      <c r="H370" s="41"/>
      <c r="I370" s="41"/>
    </row>
    <row r="371" spans="5:9" x14ac:dyDescent="0.2">
      <c r="E371" s="41"/>
      <c r="F371" s="41"/>
      <c r="G371" s="41"/>
      <c r="H371" s="41"/>
      <c r="I371" s="41"/>
    </row>
    <row r="372" spans="5:9" x14ac:dyDescent="0.2">
      <c r="E372" s="41"/>
      <c r="F372" s="41"/>
      <c r="G372" s="41"/>
      <c r="H372" s="41"/>
      <c r="I372" s="41"/>
    </row>
    <row r="373" spans="5:9" x14ac:dyDescent="0.2">
      <c r="E373" s="41"/>
      <c r="F373" s="41"/>
      <c r="G373" s="41"/>
      <c r="H373" s="41"/>
      <c r="I373" s="41"/>
    </row>
    <row r="374" spans="5:9" x14ac:dyDescent="0.2">
      <c r="E374" s="41"/>
      <c r="F374" s="41"/>
      <c r="G374" s="41"/>
      <c r="H374" s="41"/>
      <c r="I374" s="41"/>
    </row>
    <row r="375" spans="5:9" x14ac:dyDescent="0.2">
      <c r="E375" s="41"/>
      <c r="F375" s="41"/>
      <c r="G375" s="41"/>
      <c r="H375" s="41"/>
      <c r="I375" s="41"/>
    </row>
    <row r="376" spans="5:9" x14ac:dyDescent="0.2">
      <c r="E376" s="41"/>
      <c r="F376" s="41"/>
      <c r="G376" s="41"/>
      <c r="H376" s="41"/>
      <c r="I376" s="41"/>
    </row>
    <row r="377" spans="5:9" x14ac:dyDescent="0.2">
      <c r="E377" s="41"/>
      <c r="F377" s="41"/>
      <c r="G377" s="41"/>
      <c r="H377" s="41"/>
      <c r="I377" s="41"/>
    </row>
    <row r="378" spans="5:9" x14ac:dyDescent="0.2">
      <c r="E378" s="41"/>
      <c r="F378" s="41"/>
      <c r="G378" s="41"/>
      <c r="H378" s="41"/>
      <c r="I378" s="41"/>
    </row>
    <row r="379" spans="5:9" x14ac:dyDescent="0.2">
      <c r="E379" s="41"/>
      <c r="F379" s="41"/>
      <c r="G379" s="41"/>
      <c r="H379" s="41"/>
      <c r="I379" s="41"/>
    </row>
    <row r="380" spans="5:9" x14ac:dyDescent="0.2">
      <c r="E380" s="41"/>
      <c r="F380" s="41"/>
      <c r="G380" s="41"/>
      <c r="H380" s="41"/>
      <c r="I380" s="41"/>
    </row>
    <row r="381" spans="5:9" x14ac:dyDescent="0.2">
      <c r="E381" s="41"/>
      <c r="F381" s="41"/>
      <c r="G381" s="41"/>
      <c r="H381" s="41"/>
      <c r="I381" s="41"/>
    </row>
    <row r="382" spans="5:9" x14ac:dyDescent="0.2">
      <c r="E382" s="41"/>
      <c r="F382" s="41"/>
      <c r="G382" s="41"/>
      <c r="H382" s="41"/>
      <c r="I382" s="41"/>
    </row>
    <row r="383" spans="5:9" x14ac:dyDescent="0.2">
      <c r="E383" s="41"/>
      <c r="F383" s="41"/>
      <c r="G383" s="41"/>
      <c r="H383" s="41"/>
      <c r="I383" s="41"/>
    </row>
    <row r="384" spans="5:9" x14ac:dyDescent="0.2">
      <c r="E384" s="41"/>
      <c r="F384" s="41"/>
      <c r="G384" s="41"/>
      <c r="H384" s="41"/>
      <c r="I384" s="41"/>
    </row>
    <row r="385" spans="5:9" x14ac:dyDescent="0.2">
      <c r="E385" s="41"/>
      <c r="F385" s="41"/>
      <c r="G385" s="41"/>
      <c r="H385" s="41"/>
      <c r="I385" s="41"/>
    </row>
    <row r="386" spans="5:9" x14ac:dyDescent="0.2">
      <c r="E386" s="41"/>
      <c r="F386" s="41"/>
      <c r="G386" s="41"/>
      <c r="H386" s="41"/>
      <c r="I386" s="41"/>
    </row>
    <row r="387" spans="5:9" x14ac:dyDescent="0.2">
      <c r="E387" s="41"/>
      <c r="F387" s="41"/>
      <c r="G387" s="41"/>
      <c r="H387" s="41"/>
      <c r="I387" s="41"/>
    </row>
    <row r="388" spans="5:9" x14ac:dyDescent="0.2">
      <c r="E388" s="41"/>
      <c r="F388" s="41"/>
      <c r="G388" s="41"/>
      <c r="H388" s="41"/>
      <c r="I388" s="41"/>
    </row>
    <row r="389" spans="5:9" x14ac:dyDescent="0.2">
      <c r="E389" s="41"/>
      <c r="F389" s="41"/>
      <c r="G389" s="41"/>
      <c r="H389" s="41"/>
      <c r="I389" s="41"/>
    </row>
    <row r="390" spans="5:9" x14ac:dyDescent="0.2">
      <c r="E390" s="41"/>
      <c r="F390" s="41"/>
      <c r="G390" s="41"/>
      <c r="H390" s="41"/>
      <c r="I390" s="41"/>
    </row>
    <row r="391" spans="5:9" x14ac:dyDescent="0.2">
      <c r="E391" s="41"/>
      <c r="F391" s="41"/>
      <c r="G391" s="41"/>
      <c r="H391" s="41"/>
      <c r="I391" s="41"/>
    </row>
    <row r="392" spans="5:9" x14ac:dyDescent="0.2">
      <c r="E392" s="41"/>
      <c r="F392" s="41"/>
      <c r="G392" s="41"/>
      <c r="H392" s="41"/>
      <c r="I392" s="41"/>
    </row>
    <row r="393" spans="5:9" x14ac:dyDescent="0.2">
      <c r="E393" s="41"/>
      <c r="F393" s="41"/>
      <c r="G393" s="41"/>
      <c r="H393" s="41"/>
      <c r="I393" s="41"/>
    </row>
    <row r="394" spans="5:9" x14ac:dyDescent="0.2">
      <c r="E394" s="41"/>
      <c r="F394" s="41"/>
      <c r="G394" s="41"/>
      <c r="H394" s="41"/>
      <c r="I394" s="41"/>
    </row>
    <row r="395" spans="5:9" x14ac:dyDescent="0.2">
      <c r="E395" s="41"/>
      <c r="F395" s="41"/>
      <c r="G395" s="41"/>
      <c r="H395" s="41"/>
      <c r="I395" s="41"/>
    </row>
    <row r="396" spans="5:9" x14ac:dyDescent="0.2">
      <c r="E396" s="41"/>
      <c r="F396" s="41"/>
      <c r="G396" s="41"/>
      <c r="H396" s="41"/>
      <c r="I396" s="41"/>
    </row>
    <row r="397" spans="5:9" x14ac:dyDescent="0.2">
      <c r="E397" s="41"/>
      <c r="F397" s="41"/>
      <c r="G397" s="41"/>
      <c r="H397" s="41"/>
      <c r="I397" s="41"/>
    </row>
    <row r="398" spans="5:9" x14ac:dyDescent="0.2">
      <c r="E398" s="41"/>
      <c r="F398" s="41"/>
      <c r="G398" s="41"/>
      <c r="H398" s="41"/>
      <c r="I398" s="41"/>
    </row>
    <row r="399" spans="5:9" x14ac:dyDescent="0.2">
      <c r="E399" s="41"/>
      <c r="F399" s="41"/>
      <c r="G399" s="41"/>
      <c r="H399" s="41"/>
      <c r="I399" s="41"/>
    </row>
    <row r="400" spans="5:9" x14ac:dyDescent="0.2">
      <c r="E400" s="41"/>
      <c r="F400" s="41"/>
      <c r="G400" s="41"/>
      <c r="H400" s="41"/>
      <c r="I400" s="41"/>
    </row>
    <row r="401" spans="5:9" x14ac:dyDescent="0.2">
      <c r="E401" s="41"/>
      <c r="F401" s="41"/>
      <c r="G401" s="41"/>
      <c r="H401" s="41"/>
      <c r="I401" s="41"/>
    </row>
    <row r="402" spans="5:9" x14ac:dyDescent="0.2">
      <c r="E402" s="41"/>
      <c r="F402" s="41"/>
      <c r="G402" s="41"/>
      <c r="H402" s="41"/>
      <c r="I402" s="41"/>
    </row>
    <row r="403" spans="5:9" x14ac:dyDescent="0.2">
      <c r="E403" s="41"/>
      <c r="F403" s="41"/>
      <c r="G403" s="41"/>
      <c r="H403" s="41"/>
      <c r="I403" s="41"/>
    </row>
    <row r="404" spans="5:9" x14ac:dyDescent="0.2">
      <c r="E404" s="41"/>
      <c r="F404" s="41"/>
      <c r="G404" s="41"/>
      <c r="H404" s="41"/>
      <c r="I404" s="41"/>
    </row>
    <row r="405" spans="5:9" x14ac:dyDescent="0.2">
      <c r="E405" s="41"/>
      <c r="F405" s="41"/>
      <c r="G405" s="41"/>
      <c r="H405" s="41"/>
      <c r="I405" s="41"/>
    </row>
    <row r="406" spans="5:9" x14ac:dyDescent="0.2">
      <c r="E406" s="41"/>
      <c r="F406" s="41"/>
      <c r="G406" s="41"/>
      <c r="H406" s="41"/>
      <c r="I406" s="41"/>
    </row>
    <row r="407" spans="5:9" x14ac:dyDescent="0.2">
      <c r="E407" s="41"/>
      <c r="F407" s="41"/>
      <c r="G407" s="41"/>
      <c r="H407" s="41"/>
      <c r="I407" s="41"/>
    </row>
    <row r="408" spans="5:9" x14ac:dyDescent="0.2">
      <c r="E408" s="41"/>
      <c r="F408" s="41"/>
      <c r="G408" s="41"/>
      <c r="H408" s="41"/>
      <c r="I408" s="41"/>
    </row>
    <row r="409" spans="5:9" x14ac:dyDescent="0.2">
      <c r="E409" s="41"/>
      <c r="F409" s="41"/>
      <c r="G409" s="41"/>
      <c r="H409" s="41"/>
      <c r="I409" s="41"/>
    </row>
    <row r="410" spans="5:9" x14ac:dyDescent="0.2">
      <c r="E410" s="41"/>
      <c r="F410" s="41"/>
      <c r="G410" s="41"/>
      <c r="H410" s="41"/>
      <c r="I410" s="41"/>
    </row>
    <row r="411" spans="5:9" x14ac:dyDescent="0.2">
      <c r="E411" s="41"/>
      <c r="F411" s="41"/>
      <c r="G411" s="41"/>
      <c r="H411" s="41"/>
      <c r="I411" s="41"/>
    </row>
    <row r="412" spans="5:9" x14ac:dyDescent="0.2">
      <c r="E412" s="41"/>
      <c r="F412" s="41"/>
      <c r="G412" s="41"/>
      <c r="H412" s="41"/>
      <c r="I412" s="41"/>
    </row>
    <row r="413" spans="5:9" x14ac:dyDescent="0.2">
      <c r="E413" s="41"/>
      <c r="F413" s="41"/>
      <c r="G413" s="41"/>
      <c r="H413" s="41"/>
      <c r="I413" s="41"/>
    </row>
    <row r="414" spans="5:9" x14ac:dyDescent="0.2">
      <c r="E414" s="41"/>
      <c r="F414" s="41"/>
      <c r="G414" s="41"/>
      <c r="H414" s="41"/>
      <c r="I414" s="41"/>
    </row>
    <row r="415" spans="5:9" x14ac:dyDescent="0.2">
      <c r="E415" s="41"/>
      <c r="F415" s="41"/>
      <c r="G415" s="41"/>
      <c r="H415" s="41"/>
      <c r="I415" s="41"/>
    </row>
    <row r="416" spans="5:9" x14ac:dyDescent="0.2">
      <c r="E416" s="41"/>
      <c r="F416" s="41"/>
      <c r="G416" s="41"/>
      <c r="H416" s="41"/>
      <c r="I416" s="41"/>
    </row>
    <row r="417" spans="5:9" x14ac:dyDescent="0.2">
      <c r="E417" s="41"/>
      <c r="F417" s="41"/>
      <c r="G417" s="41"/>
      <c r="H417" s="41"/>
      <c r="I417" s="41"/>
    </row>
    <row r="418" spans="5:9" x14ac:dyDescent="0.2">
      <c r="E418" s="41"/>
      <c r="F418" s="41"/>
      <c r="G418" s="41"/>
      <c r="H418" s="41"/>
      <c r="I418" s="41"/>
    </row>
    <row r="419" spans="5:9" x14ac:dyDescent="0.2">
      <c r="E419" s="41"/>
      <c r="F419" s="41"/>
      <c r="G419" s="41"/>
      <c r="H419" s="41"/>
      <c r="I419" s="41"/>
    </row>
    <row r="420" spans="5:9" x14ac:dyDescent="0.2">
      <c r="E420" s="41"/>
      <c r="F420" s="41"/>
      <c r="G420" s="41"/>
      <c r="H420" s="41"/>
      <c r="I420" s="41"/>
    </row>
    <row r="421" spans="5:9" x14ac:dyDescent="0.2">
      <c r="E421" s="41"/>
      <c r="F421" s="41"/>
      <c r="G421" s="41"/>
      <c r="H421" s="41"/>
      <c r="I421" s="41"/>
    </row>
    <row r="422" spans="5:9" x14ac:dyDescent="0.2">
      <c r="E422" s="41"/>
      <c r="F422" s="41"/>
      <c r="G422" s="41"/>
      <c r="H422" s="41"/>
      <c r="I422" s="41"/>
    </row>
    <row r="423" spans="5:9" x14ac:dyDescent="0.2">
      <c r="E423" s="41"/>
      <c r="F423" s="41"/>
      <c r="G423" s="41"/>
      <c r="H423" s="41"/>
      <c r="I423" s="41"/>
    </row>
    <row r="424" spans="5:9" x14ac:dyDescent="0.2">
      <c r="E424" s="41"/>
      <c r="F424" s="41"/>
      <c r="G424" s="41"/>
      <c r="H424" s="41"/>
      <c r="I424" s="41"/>
    </row>
    <row r="425" spans="5:9" x14ac:dyDescent="0.2">
      <c r="E425" s="41"/>
      <c r="F425" s="41"/>
      <c r="G425" s="41"/>
      <c r="H425" s="41"/>
      <c r="I425" s="41"/>
    </row>
    <row r="426" spans="5:9" x14ac:dyDescent="0.2">
      <c r="E426" s="41"/>
      <c r="F426" s="41"/>
      <c r="G426" s="41"/>
      <c r="H426" s="41"/>
      <c r="I426" s="41"/>
    </row>
    <row r="427" spans="5:9" x14ac:dyDescent="0.2">
      <c r="E427" s="41"/>
      <c r="F427" s="41"/>
      <c r="G427" s="41"/>
      <c r="H427" s="41"/>
      <c r="I427" s="41"/>
    </row>
    <row r="428" spans="5:9" x14ac:dyDescent="0.2">
      <c r="E428" s="41"/>
      <c r="F428" s="41"/>
      <c r="G428" s="41"/>
      <c r="H428" s="41"/>
      <c r="I428" s="41"/>
    </row>
    <row r="429" spans="5:9" x14ac:dyDescent="0.2">
      <c r="E429" s="41"/>
      <c r="F429" s="41"/>
      <c r="G429" s="41"/>
      <c r="H429" s="41"/>
      <c r="I429" s="41"/>
    </row>
    <row r="430" spans="5:9" x14ac:dyDescent="0.2">
      <c r="E430" s="41"/>
      <c r="F430" s="41"/>
      <c r="G430" s="41"/>
      <c r="H430" s="41"/>
      <c r="I430" s="41"/>
    </row>
    <row r="431" spans="5:9" x14ac:dyDescent="0.2">
      <c r="E431" s="41"/>
      <c r="F431" s="41"/>
      <c r="G431" s="41"/>
      <c r="H431" s="41"/>
      <c r="I431" s="41"/>
    </row>
    <row r="432" spans="5:9" x14ac:dyDescent="0.2">
      <c r="E432" s="41"/>
      <c r="F432" s="41"/>
      <c r="G432" s="41"/>
      <c r="H432" s="41"/>
      <c r="I432" s="41"/>
    </row>
    <row r="433" spans="5:9" x14ac:dyDescent="0.2">
      <c r="E433" s="41"/>
      <c r="F433" s="41"/>
      <c r="G433" s="41"/>
      <c r="H433" s="41"/>
      <c r="I433" s="41"/>
    </row>
    <row r="434" spans="5:9" x14ac:dyDescent="0.2">
      <c r="E434" s="41"/>
      <c r="F434" s="41"/>
      <c r="G434" s="41"/>
      <c r="H434" s="41"/>
      <c r="I434" s="41"/>
    </row>
    <row r="435" spans="5:9" x14ac:dyDescent="0.2">
      <c r="E435" s="41"/>
      <c r="F435" s="41"/>
      <c r="G435" s="41"/>
      <c r="H435" s="41"/>
      <c r="I435" s="41"/>
    </row>
    <row r="436" spans="5:9" x14ac:dyDescent="0.2">
      <c r="E436" s="41"/>
      <c r="F436" s="41"/>
      <c r="G436" s="41"/>
      <c r="H436" s="41"/>
      <c r="I436" s="41"/>
    </row>
    <row r="437" spans="5:9" x14ac:dyDescent="0.2">
      <c r="E437" s="41"/>
      <c r="F437" s="41"/>
      <c r="G437" s="41"/>
      <c r="H437" s="41"/>
      <c r="I437" s="41"/>
    </row>
    <row r="438" spans="5:9" x14ac:dyDescent="0.2">
      <c r="E438" s="41"/>
      <c r="F438" s="41"/>
      <c r="G438" s="41"/>
      <c r="H438" s="41"/>
      <c r="I438" s="41"/>
    </row>
    <row r="439" spans="5:9" x14ac:dyDescent="0.2">
      <c r="E439" s="41"/>
      <c r="F439" s="41"/>
      <c r="G439" s="41"/>
      <c r="H439" s="41"/>
      <c r="I439" s="41"/>
    </row>
    <row r="440" spans="5:9" x14ac:dyDescent="0.2">
      <c r="E440" s="41"/>
      <c r="F440" s="41"/>
      <c r="G440" s="41"/>
      <c r="H440" s="41"/>
      <c r="I440" s="41"/>
    </row>
    <row r="441" spans="5:9" x14ac:dyDescent="0.2">
      <c r="E441" s="41"/>
      <c r="F441" s="41"/>
      <c r="G441" s="41"/>
      <c r="H441" s="41"/>
      <c r="I441" s="41"/>
    </row>
    <row r="442" spans="5:9" x14ac:dyDescent="0.2">
      <c r="E442" s="41"/>
      <c r="F442" s="41"/>
      <c r="G442" s="41"/>
      <c r="H442" s="41"/>
      <c r="I442" s="41"/>
    </row>
    <row r="443" spans="5:9" x14ac:dyDescent="0.2">
      <c r="E443" s="41"/>
      <c r="F443" s="41"/>
      <c r="G443" s="41"/>
      <c r="H443" s="41"/>
      <c r="I443" s="41"/>
    </row>
    <row r="444" spans="5:9" x14ac:dyDescent="0.2">
      <c r="E444" s="41"/>
      <c r="F444" s="41"/>
      <c r="G444" s="41"/>
      <c r="H444" s="41"/>
      <c r="I444" s="41"/>
    </row>
    <row r="445" spans="5:9" x14ac:dyDescent="0.2">
      <c r="E445" s="41"/>
      <c r="F445" s="41"/>
      <c r="G445" s="41"/>
      <c r="H445" s="41"/>
      <c r="I445" s="41"/>
    </row>
    <row r="446" spans="5:9" x14ac:dyDescent="0.2">
      <c r="E446" s="41"/>
      <c r="F446" s="41"/>
      <c r="G446" s="41"/>
      <c r="H446" s="41"/>
      <c r="I446" s="41"/>
    </row>
    <row r="447" spans="5:9" x14ac:dyDescent="0.2">
      <c r="E447" s="41"/>
      <c r="F447" s="41"/>
      <c r="G447" s="41"/>
      <c r="H447" s="41"/>
      <c r="I447" s="41"/>
    </row>
    <row r="448" spans="5:9" x14ac:dyDescent="0.2">
      <c r="E448" s="41"/>
      <c r="F448" s="41"/>
      <c r="G448" s="41"/>
      <c r="H448" s="41"/>
      <c r="I448" s="41"/>
    </row>
    <row r="449" spans="5:9" x14ac:dyDescent="0.2">
      <c r="E449" s="41"/>
      <c r="F449" s="41"/>
      <c r="G449" s="41"/>
      <c r="H449" s="41"/>
      <c r="I449" s="41"/>
    </row>
    <row r="450" spans="5:9" x14ac:dyDescent="0.2">
      <c r="E450" s="41"/>
      <c r="F450" s="41"/>
      <c r="G450" s="41"/>
      <c r="H450" s="41"/>
      <c r="I450" s="41"/>
    </row>
    <row r="451" spans="5:9" x14ac:dyDescent="0.2">
      <c r="E451" s="41"/>
      <c r="F451" s="41"/>
      <c r="G451" s="41"/>
      <c r="H451" s="41"/>
      <c r="I451" s="41"/>
    </row>
    <row r="452" spans="5:9" x14ac:dyDescent="0.2">
      <c r="E452" s="41"/>
      <c r="F452" s="41"/>
      <c r="G452" s="41"/>
      <c r="H452" s="41"/>
      <c r="I452" s="41"/>
    </row>
    <row r="453" spans="5:9" x14ac:dyDescent="0.2">
      <c r="E453" s="41"/>
      <c r="F453" s="41"/>
      <c r="G453" s="41"/>
      <c r="H453" s="41"/>
      <c r="I453" s="41"/>
    </row>
    <row r="454" spans="5:9" x14ac:dyDescent="0.2">
      <c r="E454" s="41"/>
      <c r="F454" s="41"/>
      <c r="G454" s="41"/>
      <c r="H454" s="41"/>
      <c r="I454" s="41"/>
    </row>
    <row r="455" spans="5:9" x14ac:dyDescent="0.2">
      <c r="E455" s="41"/>
      <c r="F455" s="41"/>
      <c r="G455" s="41"/>
      <c r="H455" s="41"/>
      <c r="I455" s="41"/>
    </row>
    <row r="456" spans="5:9" x14ac:dyDescent="0.2">
      <c r="E456" s="41"/>
      <c r="F456" s="41"/>
      <c r="G456" s="41"/>
      <c r="H456" s="41"/>
      <c r="I456" s="41"/>
    </row>
    <row r="457" spans="5:9" x14ac:dyDescent="0.2">
      <c r="E457" s="41"/>
      <c r="F457" s="41"/>
      <c r="G457" s="41"/>
      <c r="H457" s="41"/>
      <c r="I457" s="41"/>
    </row>
    <row r="458" spans="5:9" x14ac:dyDescent="0.2">
      <c r="E458" s="41"/>
      <c r="F458" s="41"/>
      <c r="G458" s="41"/>
      <c r="H458" s="41"/>
      <c r="I458" s="41"/>
    </row>
    <row r="459" spans="5:9" x14ac:dyDescent="0.2">
      <c r="E459" s="41"/>
      <c r="F459" s="41"/>
      <c r="G459" s="41"/>
      <c r="H459" s="41"/>
      <c r="I459" s="41"/>
    </row>
    <row r="460" spans="5:9" x14ac:dyDescent="0.2">
      <c r="E460" s="41"/>
      <c r="F460" s="41"/>
      <c r="G460" s="41"/>
      <c r="H460" s="41"/>
      <c r="I460" s="41"/>
    </row>
    <row r="461" spans="5:9" x14ac:dyDescent="0.2">
      <c r="E461" s="41"/>
      <c r="F461" s="41"/>
      <c r="G461" s="41"/>
      <c r="H461" s="41"/>
      <c r="I461" s="41"/>
    </row>
    <row r="462" spans="5:9" x14ac:dyDescent="0.2">
      <c r="E462" s="41"/>
      <c r="F462" s="41"/>
      <c r="G462" s="41"/>
      <c r="H462" s="41"/>
      <c r="I462" s="41"/>
    </row>
    <row r="463" spans="5:9" x14ac:dyDescent="0.2">
      <c r="E463" s="41"/>
      <c r="F463" s="41"/>
      <c r="G463" s="41"/>
      <c r="H463" s="41"/>
      <c r="I463" s="41"/>
    </row>
    <row r="464" spans="5:9" x14ac:dyDescent="0.2">
      <c r="E464" s="41"/>
      <c r="F464" s="41"/>
      <c r="G464" s="41"/>
      <c r="H464" s="41"/>
      <c r="I464" s="41"/>
    </row>
    <row r="465" spans="5:9" x14ac:dyDescent="0.2">
      <c r="E465" s="41"/>
      <c r="F465" s="41"/>
      <c r="G465" s="41"/>
      <c r="H465" s="41"/>
      <c r="I465" s="41"/>
    </row>
    <row r="466" spans="5:9" x14ac:dyDescent="0.2">
      <c r="E466" s="41"/>
      <c r="F466" s="41"/>
      <c r="G466" s="41"/>
      <c r="H466" s="41"/>
      <c r="I466" s="41"/>
    </row>
    <row r="467" spans="5:9" x14ac:dyDescent="0.2">
      <c r="E467" s="41"/>
      <c r="F467" s="41"/>
      <c r="G467" s="41"/>
      <c r="H467" s="41"/>
      <c r="I467" s="41"/>
    </row>
    <row r="468" spans="5:9" x14ac:dyDescent="0.2">
      <c r="E468" s="41"/>
      <c r="F468" s="41"/>
      <c r="G468" s="41"/>
      <c r="H468" s="41"/>
      <c r="I468" s="41"/>
    </row>
    <row r="469" spans="5:9" x14ac:dyDescent="0.2">
      <c r="E469" s="41"/>
      <c r="F469" s="41"/>
      <c r="G469" s="41"/>
      <c r="H469" s="41"/>
      <c r="I469" s="41"/>
    </row>
    <row r="470" spans="5:9" x14ac:dyDescent="0.2">
      <c r="E470" s="41"/>
      <c r="F470" s="41"/>
      <c r="G470" s="41"/>
      <c r="H470" s="41"/>
      <c r="I470" s="41"/>
    </row>
    <row r="471" spans="5:9" x14ac:dyDescent="0.2">
      <c r="E471" s="41"/>
      <c r="F471" s="41"/>
      <c r="G471" s="41"/>
      <c r="H471" s="41"/>
      <c r="I471" s="41"/>
    </row>
    <row r="472" spans="5:9" x14ac:dyDescent="0.2">
      <c r="E472" s="41"/>
      <c r="F472" s="41"/>
      <c r="G472" s="41"/>
      <c r="H472" s="41"/>
      <c r="I472" s="41"/>
    </row>
    <row r="473" spans="5:9" x14ac:dyDescent="0.2">
      <c r="E473" s="41"/>
      <c r="F473" s="41"/>
      <c r="G473" s="41"/>
      <c r="H473" s="41"/>
      <c r="I473" s="41"/>
    </row>
    <row r="474" spans="5:9" x14ac:dyDescent="0.2">
      <c r="E474" s="41"/>
      <c r="F474" s="41"/>
      <c r="G474" s="41"/>
      <c r="H474" s="41"/>
      <c r="I474" s="41"/>
    </row>
    <row r="475" spans="5:9" x14ac:dyDescent="0.2">
      <c r="E475" s="41"/>
      <c r="F475" s="41"/>
      <c r="G475" s="41"/>
      <c r="H475" s="41"/>
      <c r="I475" s="41"/>
    </row>
    <row r="476" spans="5:9" x14ac:dyDescent="0.2">
      <c r="E476" s="41"/>
      <c r="F476" s="41"/>
      <c r="G476" s="41"/>
      <c r="H476" s="41"/>
      <c r="I476" s="41"/>
    </row>
    <row r="477" spans="5:9" x14ac:dyDescent="0.2">
      <c r="E477" s="41"/>
      <c r="F477" s="41"/>
      <c r="G477" s="41"/>
      <c r="H477" s="41"/>
      <c r="I477" s="41"/>
    </row>
    <row r="478" spans="5:9" x14ac:dyDescent="0.2">
      <c r="E478" s="41"/>
      <c r="F478" s="41"/>
      <c r="G478" s="41"/>
      <c r="H478" s="41"/>
      <c r="I478" s="41"/>
    </row>
    <row r="479" spans="5:9" x14ac:dyDescent="0.2">
      <c r="E479" s="41"/>
      <c r="F479" s="41"/>
      <c r="G479" s="41"/>
      <c r="H479" s="41"/>
      <c r="I479" s="41"/>
    </row>
    <row r="480" spans="5:9" x14ac:dyDescent="0.2">
      <c r="E480" s="41"/>
      <c r="F480" s="41"/>
      <c r="G480" s="41"/>
      <c r="H480" s="41"/>
      <c r="I480" s="41"/>
    </row>
    <row r="481" spans="5:9" x14ac:dyDescent="0.2">
      <c r="E481" s="41"/>
      <c r="F481" s="41"/>
      <c r="G481" s="41"/>
      <c r="H481" s="41"/>
      <c r="I481" s="41"/>
    </row>
    <row r="482" spans="5:9" x14ac:dyDescent="0.2">
      <c r="E482" s="41"/>
      <c r="F482" s="41"/>
      <c r="G482" s="41"/>
      <c r="H482" s="41"/>
      <c r="I482" s="41"/>
    </row>
    <row r="483" spans="5:9" x14ac:dyDescent="0.2">
      <c r="E483" s="41"/>
      <c r="F483" s="41"/>
      <c r="G483" s="41"/>
      <c r="H483" s="41"/>
      <c r="I483" s="41"/>
    </row>
    <row r="484" spans="5:9" x14ac:dyDescent="0.2">
      <c r="E484" s="41"/>
      <c r="F484" s="41"/>
      <c r="G484" s="41"/>
      <c r="H484" s="41"/>
      <c r="I484" s="41"/>
    </row>
    <row r="485" spans="5:9" x14ac:dyDescent="0.2">
      <c r="E485" s="41"/>
      <c r="F485" s="41"/>
      <c r="G485" s="41"/>
      <c r="H485" s="41"/>
      <c r="I485" s="41"/>
    </row>
    <row r="486" spans="5:9" x14ac:dyDescent="0.2">
      <c r="E486" s="41"/>
      <c r="F486" s="41"/>
      <c r="G486" s="41"/>
      <c r="H486" s="41"/>
      <c r="I486" s="41"/>
    </row>
  </sheetData>
  <mergeCells count="12">
    <mergeCell ref="A127:A137"/>
    <mergeCell ref="B9:D9"/>
    <mergeCell ref="B73:D73"/>
    <mergeCell ref="B116:H116"/>
    <mergeCell ref="A124:A125"/>
    <mergeCell ref="E73:I73"/>
    <mergeCell ref="A116:A123"/>
    <mergeCell ref="C3:F3"/>
    <mergeCell ref="A5:I5"/>
    <mergeCell ref="A6:I6"/>
    <mergeCell ref="A7:I7"/>
    <mergeCell ref="C4:F4"/>
  </mergeCells>
  <printOptions horizontalCentered="1"/>
  <pageMargins left="0.45" right="0.5" top="0.5" bottom="0.25" header="0.3" footer="0.3"/>
  <pageSetup scale="75" orientation="landscape" r:id="rId1"/>
  <rowBreaks count="2" manualBreakCount="2">
    <brk id="62" max="16383" man="1"/>
    <brk id="112" max="16383" man="1"/>
  </rowBreaks>
  <ignoredErrors>
    <ignoredError sqref="E107:I11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Jim R. Smith</cp:lastModifiedBy>
  <cp:lastPrinted>2021-10-20T18:28:42Z</cp:lastPrinted>
  <dcterms:created xsi:type="dcterms:W3CDTF">2018-01-02T17:58:49Z</dcterms:created>
  <dcterms:modified xsi:type="dcterms:W3CDTF">2024-05-01T17:48:44Z</dcterms:modified>
</cp:coreProperties>
</file>